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2022-09 stari D\KAZALIŠTE\2024\KAZALIŠNO VIJEĆE\17 SJEDNICA\"/>
    </mc:Choice>
  </mc:AlternateContent>
  <xr:revisionPtr revIDLastSave="0" documentId="8_{232C7100-D551-46EB-A236-D9422ED5925E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J9" i="10"/>
  <c r="J10" i="10"/>
  <c r="J11" i="10"/>
  <c r="J12" i="10"/>
  <c r="J13" i="10"/>
  <c r="J14" i="10"/>
  <c r="J8" i="10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6" i="7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28" i="8"/>
  <c r="F11" i="8"/>
  <c r="F12" i="8"/>
  <c r="F13" i="8"/>
  <c r="F14" i="8"/>
  <c r="F15" i="8"/>
  <c r="F16" i="8"/>
  <c r="F17" i="8"/>
  <c r="F18" i="8"/>
  <c r="F19" i="8"/>
  <c r="F20" i="8"/>
  <c r="F21" i="8"/>
  <c r="F22" i="8"/>
  <c r="F10" i="8"/>
  <c r="D29" i="8"/>
  <c r="D28" i="8"/>
  <c r="D10" i="8"/>
  <c r="D11" i="8"/>
  <c r="H24" i="3"/>
  <c r="H25" i="3"/>
  <c r="H26" i="3"/>
  <c r="H27" i="3"/>
  <c r="H28" i="3"/>
  <c r="H29" i="3"/>
  <c r="H30" i="3"/>
  <c r="H31" i="3"/>
  <c r="H11" i="3"/>
  <c r="H12" i="3"/>
  <c r="H13" i="3"/>
  <c r="H14" i="3"/>
  <c r="H15" i="3"/>
  <c r="H16" i="3"/>
  <c r="H17" i="3"/>
  <c r="H10" i="3"/>
  <c r="F11" i="3"/>
  <c r="F24" i="3"/>
  <c r="F23" i="3" s="1"/>
  <c r="H23" i="3" s="1"/>
  <c r="H11" i="10"/>
  <c r="H31" i="7" l="1"/>
  <c r="H32" i="7"/>
  <c r="H33" i="7"/>
  <c r="H34" i="7"/>
  <c r="H35" i="7"/>
  <c r="H36" i="7"/>
  <c r="H37" i="7"/>
  <c r="H38" i="7"/>
  <c r="H39" i="7"/>
  <c r="H55" i="7"/>
  <c r="H56" i="7"/>
  <c r="H57" i="7"/>
  <c r="H60" i="7"/>
  <c r="H61" i="7"/>
  <c r="H62" i="7"/>
  <c r="H63" i="7"/>
  <c r="H64" i="7"/>
  <c r="H65" i="7"/>
  <c r="G30" i="7"/>
  <c r="D28" i="3" l="1"/>
  <c r="D10" i="3"/>
  <c r="B12" i="8"/>
  <c r="E30" i="7"/>
  <c r="E55" i="7"/>
  <c r="E46" i="7" s="1"/>
  <c r="E8" i="7"/>
  <c r="E6" i="7" l="1"/>
  <c r="E73" i="7" s="1"/>
  <c r="B32" i="8"/>
  <c r="B29" i="8"/>
  <c r="B10" i="8"/>
  <c r="D24" i="3"/>
  <c r="D11" i="3"/>
  <c r="F14" i="10"/>
  <c r="H9" i="7"/>
  <c r="H10" i="7"/>
  <c r="H12" i="7"/>
  <c r="H13" i="7"/>
  <c r="H14" i="7"/>
  <c r="H21" i="7"/>
  <c r="H22" i="7"/>
  <c r="G46" i="7"/>
  <c r="G7" i="7"/>
  <c r="G6" i="7" s="1"/>
  <c r="G20" i="7"/>
  <c r="H30" i="7"/>
  <c r="H15" i="7"/>
  <c r="E11" i="5"/>
  <c r="E12" i="5"/>
  <c r="E10" i="5"/>
  <c r="E12" i="8"/>
  <c r="E13" i="8"/>
  <c r="E14" i="8"/>
  <c r="E15" i="8"/>
  <c r="E16" i="8"/>
  <c r="E17" i="8"/>
  <c r="E33" i="8"/>
  <c r="E35" i="8"/>
  <c r="E36" i="8"/>
  <c r="E30" i="8"/>
  <c r="E31" i="8"/>
  <c r="G25" i="3"/>
  <c r="G26" i="3"/>
  <c r="G27" i="3"/>
  <c r="G29" i="3"/>
  <c r="G30" i="3"/>
  <c r="G28" i="3"/>
  <c r="G12" i="3"/>
  <c r="G13" i="3"/>
  <c r="G14" i="3"/>
  <c r="G15" i="3"/>
  <c r="G11" i="3"/>
  <c r="I9" i="10"/>
  <c r="I11" i="10"/>
  <c r="I12" i="10"/>
  <c r="I13" i="10"/>
  <c r="I8" i="10"/>
  <c r="H34" i="10"/>
  <c r="H37" i="10" s="1"/>
  <c r="F11" i="5"/>
  <c r="F10" i="5" s="1"/>
  <c r="E32" i="8"/>
  <c r="H21" i="10"/>
  <c r="G34" i="10"/>
  <c r="G37" i="10" s="1"/>
  <c r="G21" i="10"/>
  <c r="F37" i="10"/>
  <c r="F21" i="10"/>
  <c r="G73" i="7" l="1"/>
  <c r="H73" i="7" s="1"/>
  <c r="H6" i="7"/>
  <c r="H46" i="7"/>
  <c r="H19" i="7"/>
  <c r="E10" i="8"/>
  <c r="E28" i="8"/>
  <c r="G23" i="3"/>
  <c r="G24" i="3"/>
  <c r="D23" i="3"/>
  <c r="B28" i="8"/>
  <c r="H16" i="7"/>
  <c r="H7" i="7"/>
  <c r="H20" i="7"/>
  <c r="H8" i="7"/>
  <c r="H59" i="7"/>
  <c r="E11" i="8"/>
  <c r="E29" i="8"/>
  <c r="G10" i="3"/>
  <c r="J34" i="10" l="1"/>
  <c r="J37" i="10" s="1"/>
  <c r="J21" i="10"/>
  <c r="F22" i="10" l="1"/>
  <c r="F28" i="10" s="1"/>
  <c r="H22" i="10"/>
</calcChain>
</file>

<file path=xl/sharedStrings.xml><?xml version="1.0" encoding="utf-8"?>
<sst xmlns="http://schemas.openxmlformats.org/spreadsheetml/2006/main" count="279" uniqueCount="123">
  <si>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</si>
  <si>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</si>
  <si>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</si>
  <si>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</si>
  <si>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</si>
  <si>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</si>
  <si>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</si>
  <si>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</si>
  <si>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</si>
  <si>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</si>
  <si>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</si>
  <si>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</si>
  <si>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</si>
  <si>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</si>
  <si>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</si>
  <si>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</si>
  <si>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</si>
  <si>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</si>
  <si>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</si>
  <si>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</si>
  <si>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</si>
  <si>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</si>
  <si>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</si>
  <si>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</si>
  <si>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</si>
  <si>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</si>
  <si>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</si>
  <si>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</si>
  <si>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</si>
  <si>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</si>
  <si>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</si>
  <si>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</si>
  <si>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</si>
  <si>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</si>
  <si>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</si>
  <si>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</si>
  <si>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</si>
  <si>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</si>
  <si>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</si>
  <si>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</si>
  <si>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</si>
  <si>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</si>
  <si>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</si>
  <si>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</si>
  <si>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</si>
  <si>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</si>
  <si>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</si>
  <si>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</si>
  <si>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</si>
  <si>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</si>
  <si>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</si>
  <si>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</si>
  <si>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</si>
  <si>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</si>
  <si>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</si>
  <si>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</si>
  <si>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</si>
  <si>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</si>
  <si>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</si>
  <si>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Promjena %</t>
  </si>
  <si>
    <t>Promjena</t>
  </si>
  <si>
    <t>Prihodi od prodaje proizvoda i robe te pruženih usluga, prihodi od donacija te povrati po protestiranim jamstvima</t>
  </si>
  <si>
    <t>Financijski rashodi</t>
  </si>
  <si>
    <t>1. OPĆI PRIHODI I PRIMICI</t>
  </si>
  <si>
    <t>4. POMOĆI</t>
  </si>
  <si>
    <t>4.5. POMOĆI ZA PRORAČUNSKE KORISNIKE</t>
  </si>
  <si>
    <t>Izvor financiranja 1.1.</t>
  </si>
  <si>
    <t>Izvor financiranja 4.5.</t>
  </si>
  <si>
    <t>Pomoći za proračunske korisnike</t>
  </si>
  <si>
    <t>Višak prihoda</t>
  </si>
  <si>
    <t>Vlastiti prihod</t>
  </si>
  <si>
    <t>1.1. PRIHODI OD POREZA</t>
  </si>
  <si>
    <t>3. VLASTITI PRIHODI</t>
  </si>
  <si>
    <t>3.6. PRIHOD ZA POSEBNE NAMJENE</t>
  </si>
  <si>
    <t xml:space="preserve">5. DONACIJE </t>
  </si>
  <si>
    <t>5. 5. DONACIJE ZA PK</t>
  </si>
  <si>
    <t>9. VIŠAK/MANJAK</t>
  </si>
  <si>
    <t>9.4. PRIHOD ZA POSEBNE NAMJENE PPK VIŠAK</t>
  </si>
  <si>
    <t>9.6. DONACIJE ZA PK VIŠAK</t>
  </si>
  <si>
    <t>1.5. OSTALI OPĆI PRIHODI I PRIMICI</t>
  </si>
  <si>
    <t>08 Društvene djelatnosti</t>
  </si>
  <si>
    <t>0820 Službe kulture</t>
  </si>
  <si>
    <t>PROGRAM 1001</t>
  </si>
  <si>
    <t>POTREBE GRADA U KULTURI</t>
  </si>
  <si>
    <t>Aktivnost A100001</t>
  </si>
  <si>
    <t>REDOVNA DJELATNOST USTANOVA KULTURE</t>
  </si>
  <si>
    <t>Usluge platnog prometa</t>
  </si>
  <si>
    <t>Izvor financiranja 1.5.</t>
  </si>
  <si>
    <t>Ostali opći prihodi i primici</t>
  </si>
  <si>
    <t>Izvor financiranja 3.6.</t>
  </si>
  <si>
    <t>Prihodi za posebne namjene za proračunske korisnike</t>
  </si>
  <si>
    <t>Izvor financiranja 3.8.</t>
  </si>
  <si>
    <t>Izvor financiranja 5.5.</t>
  </si>
  <si>
    <t>Donacije za proračunske korisnike</t>
  </si>
  <si>
    <t>Aktivnost A100002</t>
  </si>
  <si>
    <t>KAZALIŠNE PREDSTAVE</t>
  </si>
  <si>
    <t>Prihodi od poreza</t>
  </si>
  <si>
    <t>Izvor financiranja 9.4.</t>
  </si>
  <si>
    <t>Prihod za posebne namjene PK - višak</t>
  </si>
  <si>
    <t>Izvor financiranja 9.6.</t>
  </si>
  <si>
    <t>Donacije za PK - višak</t>
  </si>
  <si>
    <t>Kapitalni projekt K100003</t>
  </si>
  <si>
    <t>NABAVA NEFINANCIJSKE IMOVINE</t>
  </si>
  <si>
    <t>Rashodi za nabavu neproizvedene dugotrajne imovine</t>
  </si>
  <si>
    <t>Izvor financiranja  4.5.</t>
  </si>
  <si>
    <t>Tekući projekt T100001</t>
  </si>
  <si>
    <t>ODRŽAVANJE VIRKASA</t>
  </si>
  <si>
    <t>UKUPNI RASHODI PO PROGRAMIMA</t>
  </si>
  <si>
    <t>Prihod od poreza</t>
  </si>
  <si>
    <t>3.8. PRIHOD ZA POSEBNE NAMJENE PK VIŠAK</t>
  </si>
  <si>
    <t>Prihodi za posebne namjene PK VIŠAK</t>
  </si>
  <si>
    <t>Ravnatelj</t>
  </si>
  <si>
    <t>Tomislav Pintarić</t>
  </si>
  <si>
    <t>Preneseni višak/manjak</t>
  </si>
  <si>
    <t xml:space="preserve">Rashodi za dodatna ulaganja u nefinancijsku imovinu </t>
  </si>
  <si>
    <t>IZVRŠENJE 2023</t>
  </si>
  <si>
    <t>PLAN 2024</t>
  </si>
  <si>
    <t>NOVI PLAN 2024</t>
  </si>
  <si>
    <t>292,188,73</t>
  </si>
  <si>
    <t>Tekući projekt T100003</t>
  </si>
  <si>
    <t>LUTKOKAZ</t>
  </si>
  <si>
    <t xml:space="preserve">II. IZMJENE I DOPUNE FINANCIJSKOG PLANA KAZALIŠTA VIROVITICA ZA 2024. GODINU
</t>
  </si>
  <si>
    <t>Virovitica, 11.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</si>
</sst>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_k_n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"/>
      <family val="2"/>
    </font>
    <font>
      <sz val="12"/>
      <color theme="1"/>
      <name val="Calibri"/>
      <family val="2"/>
    </font>
    <font>
      <b/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3" fillId="0" borderId="0"/>
    <xf numFmtId="0" fontId="7" fillId="0" borderId="0"/>
    <xf numFmtId="0" fontId="7" fillId="0" borderId="0"/>
  </cellStyleXfs>
  <cellXfs count="21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9" fillId="4" borderId="1" xfId="0" quotePrefix="1" applyNumberFormat="1" applyFont="1" applyFill="1" applyBorder="1" applyAlignment="1">
      <alignment horizontal="right"/>
    </xf>
    <xf numFmtId="164" fontId="9" fillId="3" borderId="1" xfId="0" quotePrefix="1" applyNumberFormat="1" applyFont="1" applyFill="1" applyBorder="1" applyAlignment="1">
      <alignment horizontal="right"/>
    </xf>
    <xf numFmtId="164" fontId="16" fillId="0" borderId="0" xfId="0" applyNumberFormat="1" applyFont="1" applyAlignment="1">
      <alignment wrapText="1"/>
    </xf>
    <xf numFmtId="164" fontId="7" fillId="0" borderId="0" xfId="0" applyNumberFormat="1" applyFont="1"/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14" fillId="0" borderId="5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wrapText="1"/>
    </xf>
    <xf numFmtId="4" fontId="7" fillId="0" borderId="0" xfId="0" applyNumberFormat="1" applyFont="1"/>
    <xf numFmtId="4" fontId="0" fillId="0" borderId="0" xfId="0" applyNumberFormat="1"/>
    <xf numFmtId="4" fontId="6" fillId="0" borderId="4" xfId="0" applyNumberFormat="1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10" fontId="6" fillId="3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10" fontId="6" fillId="2" borderId="3" xfId="0" applyNumberFormat="1" applyFont="1" applyFill="1" applyBorder="1" applyAlignment="1">
      <alignment horizontal="right"/>
    </xf>
    <xf numFmtId="10" fontId="6" fillId="0" borderId="3" xfId="0" applyNumberFormat="1" applyFont="1" applyBorder="1" applyAlignment="1">
      <alignment horizontal="right" vertical="center" wrapText="1"/>
    </xf>
    <xf numFmtId="10" fontId="3" fillId="0" borderId="3" xfId="0" applyNumberFormat="1" applyFont="1" applyBorder="1" applyAlignment="1">
      <alignment horizontal="right" vertical="center" wrapText="1"/>
    </xf>
    <xf numFmtId="10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9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wrapText="1"/>
    </xf>
    <xf numFmtId="0" fontId="25" fillId="2" borderId="8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wrapText="1"/>
    </xf>
    <xf numFmtId="0" fontId="26" fillId="2" borderId="9" xfId="0" applyFont="1" applyFill="1" applyBorder="1" applyAlignment="1">
      <alignment horizontal="left" vertical="center" wrapText="1"/>
    </xf>
    <xf numFmtId="0" fontId="22" fillId="5" borderId="2" xfId="0" applyFont="1" applyFill="1" applyBorder="1"/>
    <xf numFmtId="0" fontId="24" fillId="6" borderId="3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 wrapText="1"/>
    </xf>
    <xf numFmtId="4" fontId="23" fillId="5" borderId="3" xfId="0" applyNumberFormat="1" applyFont="1" applyFill="1" applyBorder="1" applyAlignment="1">
      <alignment horizontal="center"/>
    </xf>
    <xf numFmtId="10" fontId="24" fillId="2" borderId="4" xfId="0" applyNumberFormat="1" applyFont="1" applyFill="1" applyBorder="1" applyAlignment="1">
      <alignment horizontal="right"/>
    </xf>
    <xf numFmtId="10" fontId="24" fillId="5" borderId="4" xfId="0" applyNumberFormat="1" applyFont="1" applyFill="1" applyBorder="1" applyAlignment="1">
      <alignment horizontal="center"/>
    </xf>
    <xf numFmtId="10" fontId="26" fillId="2" borderId="4" xfId="0" applyNumberFormat="1" applyFont="1" applyFill="1" applyBorder="1" applyAlignment="1">
      <alignment horizontal="right"/>
    </xf>
    <xf numFmtId="4" fontId="24" fillId="5" borderId="4" xfId="0" applyNumberFormat="1" applyFont="1" applyFill="1" applyBorder="1" applyAlignment="1">
      <alignment horizontal="right"/>
    </xf>
    <xf numFmtId="10" fontId="6" fillId="0" borderId="4" xfId="0" applyNumberFormat="1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10" fontId="19" fillId="2" borderId="3" xfId="0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0" fontId="29" fillId="2" borderId="3" xfId="0" applyFont="1" applyFill="1" applyBorder="1" applyAlignment="1">
      <alignment horizontal="left" vertical="center" wrapText="1"/>
    </xf>
    <xf numFmtId="10" fontId="6" fillId="2" borderId="4" xfId="0" applyNumberFormat="1" applyFont="1" applyFill="1" applyBorder="1" applyAlignment="1">
      <alignment horizontal="center"/>
    </xf>
    <xf numFmtId="0" fontId="30" fillId="0" borderId="0" xfId="0" applyFont="1"/>
    <xf numFmtId="0" fontId="11" fillId="0" borderId="0" xfId="0" applyFont="1" applyAlignment="1">
      <alignment wrapText="1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/>
    </xf>
    <xf numFmtId="0" fontId="23" fillId="5" borderId="14" xfId="0" applyFont="1" applyFill="1" applyBorder="1"/>
    <xf numFmtId="0" fontId="23" fillId="5" borderId="11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5" fillId="0" borderId="10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164" fontId="11" fillId="0" borderId="0" xfId="0" applyNumberFormat="1" applyFont="1" applyAlignment="1">
      <alignment wrapText="1"/>
    </xf>
    <xf numFmtId="4" fontId="9" fillId="4" borderId="3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0" fontId="6" fillId="7" borderId="1" xfId="0" quotePrefix="1" applyFont="1" applyFill="1" applyBorder="1" applyAlignment="1">
      <alignment horizontal="left" wrapText="1"/>
    </xf>
    <xf numFmtId="0" fontId="6" fillId="7" borderId="2" xfId="0" quotePrefix="1" applyFont="1" applyFill="1" applyBorder="1" applyAlignment="1">
      <alignment horizontal="left" wrapText="1"/>
    </xf>
    <xf numFmtId="0" fontId="6" fillId="7" borderId="2" xfId="0" quotePrefix="1" applyFont="1" applyFill="1" applyBorder="1" applyAlignment="1">
      <alignment horizontal="center" wrapText="1"/>
    </xf>
    <xf numFmtId="0" fontId="6" fillId="7" borderId="2" xfId="0" quotePrefix="1" applyFont="1" applyFill="1" applyBorder="1" applyAlignment="1">
      <alignment horizontal="left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10" fontId="24" fillId="0" borderId="4" xfId="0" applyNumberFormat="1" applyFont="1" applyBorder="1" applyAlignment="1">
      <alignment horizontal="right"/>
    </xf>
    <xf numFmtId="165" fontId="0" fillId="0" borderId="0" xfId="0" applyNumberFormat="1"/>
    <xf numFmtId="4" fontId="3" fillId="0" borderId="0" xfId="0" applyNumberFormat="1" applyFont="1"/>
    <xf numFmtId="4" fontId="11" fillId="0" borderId="0" xfId="0" applyNumberFormat="1" applyFont="1" applyAlignment="1">
      <alignment wrapText="1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wrapText="1"/>
    </xf>
    <xf numFmtId="10" fontId="26" fillId="0" borderId="4" xfId="0" applyNumberFormat="1" applyFont="1" applyBorder="1" applyAlignment="1">
      <alignment horizontal="right"/>
    </xf>
    <xf numFmtId="4" fontId="24" fillId="6" borderId="4" xfId="0" applyNumberFormat="1" applyFont="1" applyFill="1" applyBorder="1" applyAlignment="1">
      <alignment horizontal="center"/>
    </xf>
    <xf numFmtId="4" fontId="24" fillId="6" borderId="4" xfId="0" applyNumberFormat="1" applyFont="1" applyFill="1" applyBorder="1" applyAlignment="1">
      <alignment horizontal="center" wrapText="1"/>
    </xf>
    <xf numFmtId="10" fontId="24" fillId="6" borderId="4" xfId="0" applyNumberFormat="1" applyFont="1" applyFill="1" applyBorder="1" applyAlignment="1">
      <alignment horizontal="center"/>
    </xf>
    <xf numFmtId="4" fontId="24" fillId="6" borderId="3" xfId="0" applyNumberFormat="1" applyFont="1" applyFill="1" applyBorder="1" applyAlignment="1">
      <alignment horizontal="center"/>
    </xf>
    <xf numFmtId="0" fontId="22" fillId="0" borderId="3" xfId="0" applyFont="1" applyBorder="1"/>
    <xf numFmtId="4" fontId="22" fillId="0" borderId="3" xfId="0" applyNumberFormat="1" applyFont="1" applyBorder="1"/>
    <xf numFmtId="4" fontId="23" fillId="0" borderId="3" xfId="0" applyNumberFormat="1" applyFont="1" applyBorder="1"/>
    <xf numFmtId="4" fontId="23" fillId="6" borderId="3" xfId="0" applyNumberFormat="1" applyFont="1" applyFill="1" applyBorder="1" applyAlignment="1">
      <alignment horizontal="center"/>
    </xf>
    <xf numFmtId="4" fontId="24" fillId="6" borderId="4" xfId="0" applyNumberFormat="1" applyFont="1" applyFill="1" applyBorder="1" applyAlignment="1">
      <alignment horizontal="right"/>
    </xf>
    <xf numFmtId="4" fontId="26" fillId="6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4" fillId="6" borderId="7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4" fillId="6" borderId="7" xfId="0" applyFont="1" applyFill="1" applyBorder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 xr:uid="{601AEA22-11D5-4DEF-885C-C24F422CE135}"/>
    <cellStyle name="Normalno 3" xfId="4" xr:uid="{0F4FA4F8-DA03-45F6-A115-B59F1556FA4A}"/>
    <cellStyle name="Normalno 4" xfId="1" xr:uid="{D5C52F14-26A6-4522-A4C3-5A99D9EDCC06}"/>
    <cellStyle name="Obično_List4" xfId="2" xr:uid="{F3E33B07-E3CF-48DE-8DC2-B0DE59D9E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workbookViewId="0">
      <selection activeCell="H12" sqref="H12"/>
    </sheetView>
  </sheetViews>
  <sheetFormatPr defaultRowHeight="15" x14ac:dyDescent="0.25"/>
  <cols>
    <col min="5" max="8" width="25.28515625" customWidth="1"/>
    <col min="9" max="9" width="25.28515625" style="42" customWidth="1"/>
    <col min="10" max="10" width="25.28515625" style="56" customWidth="1"/>
    <col min="11" max="11" width="12.7109375" bestFit="1" customWidth="1"/>
    <col min="12" max="12" width="12.140625" style="42" bestFit="1" customWidth="1"/>
  </cols>
  <sheetData>
    <row r="1" spans="1:11" ht="42" customHeight="1" x14ac:dyDescent="0.2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1" ht="18" x14ac:dyDescent="0.25">
      <c r="A2" s="3"/>
      <c r="B2" s="3"/>
      <c r="C2" s="3"/>
      <c r="D2" s="3"/>
      <c r="E2" s="3"/>
      <c r="F2" s="3"/>
      <c r="G2" s="3"/>
      <c r="H2" s="3"/>
      <c r="I2" s="43"/>
      <c r="J2" s="51"/>
    </row>
    <row r="3" spans="1:11" ht="15.75" x14ac:dyDescent="0.25">
      <c r="A3" s="180" t="s">
        <v>17</v>
      </c>
      <c r="B3" s="180"/>
      <c r="C3" s="180"/>
      <c r="D3" s="180"/>
      <c r="E3" s="180"/>
      <c r="F3" s="180"/>
      <c r="G3" s="180"/>
      <c r="H3" s="180"/>
      <c r="I3" s="180"/>
      <c r="J3" s="181"/>
    </row>
    <row r="4" spans="1:11" ht="18" x14ac:dyDescent="0.25">
      <c r="A4" s="3"/>
      <c r="B4" s="3"/>
      <c r="C4" s="3"/>
      <c r="D4" s="3"/>
      <c r="E4" s="3"/>
      <c r="F4" s="3"/>
      <c r="G4" s="3"/>
      <c r="H4" s="3"/>
      <c r="I4" s="43"/>
      <c r="J4" s="52"/>
    </row>
    <row r="5" spans="1:11" ht="15.75" x14ac:dyDescent="0.25">
      <c r="A5" s="180" t="s">
        <v>21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1" ht="18" x14ac:dyDescent="0.25">
      <c r="A6" s="1"/>
      <c r="B6" s="2"/>
      <c r="C6" s="2"/>
      <c r="D6" s="2"/>
      <c r="E6" s="5"/>
      <c r="F6" s="6"/>
      <c r="G6" s="6"/>
      <c r="H6" s="6"/>
      <c r="I6" s="44"/>
      <c r="J6" s="53" t="s">
        <v>27</v>
      </c>
    </row>
    <row r="7" spans="1:11" x14ac:dyDescent="0.25">
      <c r="A7" s="135"/>
      <c r="B7" s="136"/>
      <c r="C7" s="136"/>
      <c r="D7" s="137"/>
      <c r="E7" s="138"/>
      <c r="F7" s="139" t="s">
        <v>115</v>
      </c>
      <c r="G7" s="140" t="s">
        <v>116</v>
      </c>
      <c r="H7" s="140" t="s">
        <v>60</v>
      </c>
      <c r="I7" s="141" t="s">
        <v>59</v>
      </c>
      <c r="J7" s="140" t="s">
        <v>117</v>
      </c>
    </row>
    <row r="8" spans="1:11" x14ac:dyDescent="0.25">
      <c r="A8" s="172" t="s">
        <v>0</v>
      </c>
      <c r="B8" s="166"/>
      <c r="C8" s="166"/>
      <c r="D8" s="166"/>
      <c r="E8" s="182"/>
      <c r="F8" s="38">
        <v>697884.04</v>
      </c>
      <c r="G8" s="70">
        <v>802016</v>
      </c>
      <c r="H8" s="38">
        <v>143540</v>
      </c>
      <c r="I8" s="73">
        <f>(H8/G8)</f>
        <v>0.17897398555639787</v>
      </c>
      <c r="J8" s="72">
        <f>SUM(G8+H8)</f>
        <v>945556</v>
      </c>
    </row>
    <row r="9" spans="1:11" x14ac:dyDescent="0.25">
      <c r="A9" s="183" t="s">
        <v>29</v>
      </c>
      <c r="B9" s="184"/>
      <c r="C9" s="184"/>
      <c r="D9" s="184"/>
      <c r="E9" s="179"/>
      <c r="F9" s="37">
        <v>697884.04</v>
      </c>
      <c r="G9" s="71">
        <v>802016</v>
      </c>
      <c r="H9" s="37">
        <v>143540</v>
      </c>
      <c r="I9" s="73">
        <f t="shared" ref="I9:I13" si="0">(H9/G9)</f>
        <v>0.17897398555639787</v>
      </c>
      <c r="J9" s="72">
        <f t="shared" ref="J9:J14" si="1">SUM(G9+H9)</f>
        <v>945556</v>
      </c>
    </row>
    <row r="10" spans="1:11" x14ac:dyDescent="0.25">
      <c r="A10" s="178" t="s">
        <v>30</v>
      </c>
      <c r="B10" s="179"/>
      <c r="C10" s="179"/>
      <c r="D10" s="179"/>
      <c r="E10" s="179"/>
      <c r="F10" s="37">
        <v>0</v>
      </c>
      <c r="G10" s="71">
        <v>0</v>
      </c>
      <c r="H10" s="37">
        <v>0</v>
      </c>
      <c r="I10" s="73">
        <v>0</v>
      </c>
      <c r="J10" s="72">
        <f t="shared" si="1"/>
        <v>0</v>
      </c>
    </row>
    <row r="11" spans="1:11" x14ac:dyDescent="0.25">
      <c r="A11" s="21" t="s">
        <v>1</v>
      </c>
      <c r="B11" s="27"/>
      <c r="C11" s="27"/>
      <c r="D11" s="27"/>
      <c r="E11" s="27"/>
      <c r="F11" s="38">
        <v>664168.27</v>
      </c>
      <c r="G11" s="70">
        <v>802016</v>
      </c>
      <c r="H11" s="38">
        <f>SUM(H12,H13)</f>
        <v>143540</v>
      </c>
      <c r="I11" s="73">
        <f t="shared" si="0"/>
        <v>0.17897398555639787</v>
      </c>
      <c r="J11" s="72">
        <f t="shared" si="1"/>
        <v>945556</v>
      </c>
      <c r="K11" s="143"/>
    </row>
    <row r="12" spans="1:11" x14ac:dyDescent="0.25">
      <c r="A12" s="185" t="s">
        <v>31</v>
      </c>
      <c r="B12" s="184"/>
      <c r="C12" s="184"/>
      <c r="D12" s="184"/>
      <c r="E12" s="184"/>
      <c r="F12" s="37">
        <v>594849.43999999994</v>
      </c>
      <c r="G12" s="71">
        <v>787416</v>
      </c>
      <c r="H12" s="37">
        <v>131090</v>
      </c>
      <c r="I12" s="73">
        <f t="shared" si="0"/>
        <v>0.16648125006349884</v>
      </c>
      <c r="J12" s="72">
        <f t="shared" si="1"/>
        <v>918506</v>
      </c>
    </row>
    <row r="13" spans="1:11" x14ac:dyDescent="0.25">
      <c r="A13" s="178" t="s">
        <v>32</v>
      </c>
      <c r="B13" s="179"/>
      <c r="C13" s="179"/>
      <c r="D13" s="179"/>
      <c r="E13" s="179"/>
      <c r="F13" s="37">
        <v>69318.83</v>
      </c>
      <c r="G13" s="71">
        <v>14600</v>
      </c>
      <c r="H13" s="37">
        <v>12450</v>
      </c>
      <c r="I13" s="73">
        <f t="shared" si="0"/>
        <v>0.85273972602739723</v>
      </c>
      <c r="J13" s="72">
        <f t="shared" si="1"/>
        <v>27050</v>
      </c>
    </row>
    <row r="14" spans="1:11" x14ac:dyDescent="0.25">
      <c r="A14" s="165" t="s">
        <v>51</v>
      </c>
      <c r="B14" s="166"/>
      <c r="C14" s="166"/>
      <c r="D14" s="166"/>
      <c r="E14" s="166"/>
      <c r="F14" s="38">
        <f>SUM(F8-F11)</f>
        <v>33715.770000000019</v>
      </c>
      <c r="G14" s="70">
        <v>0</v>
      </c>
      <c r="H14" s="38">
        <v>0</v>
      </c>
      <c r="I14" s="73">
        <v>0</v>
      </c>
      <c r="J14" s="72">
        <f t="shared" si="1"/>
        <v>0</v>
      </c>
    </row>
    <row r="15" spans="1:11" ht="18" x14ac:dyDescent="0.25">
      <c r="A15" s="126"/>
      <c r="B15" s="127"/>
      <c r="C15" s="127"/>
      <c r="D15" s="127"/>
      <c r="E15" s="127"/>
      <c r="F15" s="127"/>
      <c r="G15" s="127"/>
      <c r="H15" s="128"/>
      <c r="I15" s="129"/>
      <c r="J15" s="144"/>
    </row>
    <row r="16" spans="1:11" ht="15.75" x14ac:dyDescent="0.25">
      <c r="A16" s="167" t="s">
        <v>22</v>
      </c>
      <c r="B16" s="168"/>
      <c r="C16" s="168"/>
      <c r="D16" s="168"/>
      <c r="E16" s="168"/>
      <c r="F16" s="168"/>
      <c r="G16" s="168"/>
      <c r="H16" s="168"/>
      <c r="I16" s="168"/>
      <c r="J16" s="168"/>
    </row>
    <row r="17" spans="1:10" ht="18" x14ac:dyDescent="0.25">
      <c r="A17" s="126"/>
      <c r="B17" s="127"/>
      <c r="C17" s="127"/>
      <c r="D17" s="127"/>
      <c r="E17" s="127"/>
      <c r="F17" s="127"/>
      <c r="G17" s="127"/>
      <c r="H17" s="128"/>
      <c r="I17" s="129"/>
      <c r="J17" s="144"/>
    </row>
    <row r="18" spans="1:10" x14ac:dyDescent="0.25">
      <c r="A18" s="135"/>
      <c r="B18" s="136"/>
      <c r="C18" s="136"/>
      <c r="D18" s="137"/>
      <c r="E18" s="138"/>
      <c r="F18" s="139" t="s">
        <v>115</v>
      </c>
      <c r="G18" s="140" t="s">
        <v>116</v>
      </c>
      <c r="H18" s="140" t="s">
        <v>60</v>
      </c>
      <c r="I18" s="141" t="s">
        <v>59</v>
      </c>
      <c r="J18" s="140" t="s">
        <v>117</v>
      </c>
    </row>
    <row r="19" spans="1:10" x14ac:dyDescent="0.25">
      <c r="A19" s="178" t="s">
        <v>33</v>
      </c>
      <c r="B19" s="179"/>
      <c r="C19" s="179"/>
      <c r="D19" s="179"/>
      <c r="E19" s="179"/>
      <c r="F19" s="37">
        <v>0</v>
      </c>
      <c r="G19" s="37">
        <v>0</v>
      </c>
      <c r="H19" s="37">
        <v>0</v>
      </c>
      <c r="I19" s="46">
        <v>0</v>
      </c>
      <c r="J19" s="37">
        <v>0</v>
      </c>
    </row>
    <row r="20" spans="1:10" x14ac:dyDescent="0.25">
      <c r="A20" s="178" t="s">
        <v>34</v>
      </c>
      <c r="B20" s="179"/>
      <c r="C20" s="179"/>
      <c r="D20" s="179"/>
      <c r="E20" s="179"/>
      <c r="F20" s="37">
        <v>0</v>
      </c>
      <c r="G20" s="37">
        <v>0</v>
      </c>
      <c r="H20" s="37">
        <v>0</v>
      </c>
      <c r="I20" s="46">
        <v>0</v>
      </c>
      <c r="J20" s="37">
        <v>0</v>
      </c>
    </row>
    <row r="21" spans="1:10" x14ac:dyDescent="0.25">
      <c r="A21" s="165" t="s">
        <v>2</v>
      </c>
      <c r="B21" s="166"/>
      <c r="C21" s="166"/>
      <c r="D21" s="166"/>
      <c r="E21" s="166"/>
      <c r="F21" s="38">
        <f>F19-F20</f>
        <v>0</v>
      </c>
      <c r="G21" s="38">
        <f t="shared" ref="G21:H21" si="2">G19-G20</f>
        <v>0</v>
      </c>
      <c r="H21" s="38">
        <f t="shared" si="2"/>
        <v>0</v>
      </c>
      <c r="I21" s="45">
        <v>0</v>
      </c>
      <c r="J21" s="38">
        <f t="shared" ref="J21" si="3">J19-J20</f>
        <v>0</v>
      </c>
    </row>
    <row r="22" spans="1:10" x14ac:dyDescent="0.25">
      <c r="A22" s="165" t="s">
        <v>52</v>
      </c>
      <c r="B22" s="166"/>
      <c r="C22" s="166"/>
      <c r="D22" s="166"/>
      <c r="E22" s="166"/>
      <c r="F22" s="38">
        <f>F14+F21</f>
        <v>33715.770000000019</v>
      </c>
      <c r="G22" s="38">
        <v>14065.31</v>
      </c>
      <c r="H22" s="38">
        <f t="shared" ref="H22" si="4">H14+H21</f>
        <v>0</v>
      </c>
      <c r="I22" s="45">
        <v>0</v>
      </c>
      <c r="J22" s="38">
        <v>0</v>
      </c>
    </row>
    <row r="23" spans="1:10" ht="18" x14ac:dyDescent="0.25">
      <c r="A23" s="131"/>
      <c r="B23" s="127"/>
      <c r="C23" s="127"/>
      <c r="D23" s="127"/>
      <c r="E23" s="127"/>
      <c r="F23" s="127"/>
      <c r="G23" s="127"/>
      <c r="H23" s="128"/>
      <c r="I23" s="129"/>
      <c r="J23" s="144"/>
    </row>
    <row r="24" spans="1:10" ht="15.75" x14ac:dyDescent="0.25">
      <c r="A24" s="167" t="s">
        <v>53</v>
      </c>
      <c r="B24" s="168"/>
      <c r="C24" s="168"/>
      <c r="D24" s="168"/>
      <c r="E24" s="168"/>
      <c r="F24" s="168"/>
      <c r="G24" s="168"/>
      <c r="H24" s="168"/>
      <c r="I24" s="168"/>
      <c r="J24" s="168"/>
    </row>
    <row r="25" spans="1:10" ht="15.75" x14ac:dyDescent="0.25">
      <c r="A25" s="130"/>
      <c r="B25" s="120"/>
      <c r="C25" s="120"/>
      <c r="D25" s="120"/>
      <c r="E25" s="120"/>
      <c r="F25" s="120"/>
      <c r="G25" s="120"/>
      <c r="H25" s="120"/>
      <c r="I25" s="132"/>
      <c r="J25" s="145"/>
    </row>
    <row r="26" spans="1:10" x14ac:dyDescent="0.25">
      <c r="A26" s="135"/>
      <c r="B26" s="136"/>
      <c r="C26" s="136"/>
      <c r="D26" s="137"/>
      <c r="E26" s="138"/>
      <c r="F26" s="139" t="s">
        <v>115</v>
      </c>
      <c r="G26" s="140" t="s">
        <v>116</v>
      </c>
      <c r="H26" s="140" t="s">
        <v>60</v>
      </c>
      <c r="I26" s="141" t="s">
        <v>59</v>
      </c>
      <c r="J26" s="140" t="s">
        <v>117</v>
      </c>
    </row>
    <row r="27" spans="1:10" ht="15" customHeight="1" x14ac:dyDescent="0.25">
      <c r="A27" s="169" t="s">
        <v>54</v>
      </c>
      <c r="B27" s="170"/>
      <c r="C27" s="170"/>
      <c r="D27" s="170"/>
      <c r="E27" s="171"/>
      <c r="F27" s="39">
        <v>-19650.46</v>
      </c>
      <c r="G27" s="39">
        <v>14065.31</v>
      </c>
      <c r="H27" s="39"/>
      <c r="I27" s="47"/>
      <c r="J27" s="133"/>
    </row>
    <row r="28" spans="1:10" ht="15" customHeight="1" x14ac:dyDescent="0.25">
      <c r="A28" s="165" t="s">
        <v>55</v>
      </c>
      <c r="B28" s="166"/>
      <c r="C28" s="166"/>
      <c r="D28" s="166"/>
      <c r="E28" s="166"/>
      <c r="F28" s="38">
        <f>F22+F27</f>
        <v>14065.310000000019</v>
      </c>
      <c r="G28" s="41"/>
      <c r="H28" s="41"/>
      <c r="I28" s="48"/>
      <c r="J28" s="134"/>
    </row>
    <row r="29" spans="1:10" ht="45" customHeight="1" x14ac:dyDescent="0.25">
      <c r="A29" s="172" t="s">
        <v>56</v>
      </c>
      <c r="B29" s="173"/>
      <c r="C29" s="173"/>
      <c r="D29" s="173"/>
      <c r="E29" s="174"/>
      <c r="F29" s="38"/>
      <c r="G29" s="41"/>
      <c r="H29" s="41"/>
      <c r="I29" s="48"/>
      <c r="J29" s="134"/>
    </row>
    <row r="30" spans="1:10" ht="15.75" x14ac:dyDescent="0.25">
      <c r="A30" s="28"/>
      <c r="B30" s="29"/>
      <c r="C30" s="29"/>
      <c r="D30" s="29"/>
      <c r="E30" s="29"/>
      <c r="F30" s="29"/>
      <c r="G30" s="29"/>
      <c r="H30" s="29"/>
      <c r="I30" s="49"/>
      <c r="J30" s="54"/>
    </row>
    <row r="31" spans="1:10" ht="15.75" x14ac:dyDescent="0.25">
      <c r="A31" s="175" t="s">
        <v>50</v>
      </c>
      <c r="B31" s="175"/>
      <c r="C31" s="175"/>
      <c r="D31" s="175"/>
      <c r="E31" s="175"/>
      <c r="F31" s="175"/>
      <c r="G31" s="175"/>
      <c r="H31" s="175"/>
      <c r="I31" s="175"/>
      <c r="J31" s="175"/>
    </row>
    <row r="32" spans="1:10" ht="18" x14ac:dyDescent="0.25">
      <c r="A32" s="30"/>
      <c r="B32" s="31"/>
      <c r="C32" s="31"/>
      <c r="D32" s="31"/>
      <c r="E32" s="31"/>
      <c r="F32" s="31"/>
      <c r="G32" s="31"/>
      <c r="H32" s="32"/>
      <c r="I32" s="50"/>
      <c r="J32" s="55"/>
    </row>
    <row r="33" spans="1:10" x14ac:dyDescent="0.25">
      <c r="A33" s="33"/>
      <c r="B33" s="34"/>
      <c r="C33" s="34"/>
      <c r="D33" s="35"/>
      <c r="E33" s="36"/>
      <c r="F33" s="139" t="s">
        <v>115</v>
      </c>
      <c r="G33" s="140" t="s">
        <v>116</v>
      </c>
      <c r="H33" s="140" t="s">
        <v>60</v>
      </c>
      <c r="I33" s="141" t="s">
        <v>59</v>
      </c>
      <c r="J33" s="140" t="s">
        <v>117</v>
      </c>
    </row>
    <row r="34" spans="1:10" x14ac:dyDescent="0.25">
      <c r="A34" s="169" t="s">
        <v>54</v>
      </c>
      <c r="B34" s="170"/>
      <c r="C34" s="170"/>
      <c r="D34" s="170"/>
      <c r="E34" s="171"/>
      <c r="F34" s="39">
        <v>0</v>
      </c>
      <c r="G34" s="39">
        <f>F37</f>
        <v>0</v>
      </c>
      <c r="H34" s="39">
        <f>G37</f>
        <v>0</v>
      </c>
      <c r="I34" s="47">
        <v>0</v>
      </c>
      <c r="J34" s="133">
        <f>H37</f>
        <v>0</v>
      </c>
    </row>
    <row r="35" spans="1:10" ht="28.5" customHeight="1" x14ac:dyDescent="0.25">
      <c r="A35" s="169" t="s">
        <v>57</v>
      </c>
      <c r="B35" s="170"/>
      <c r="C35" s="170"/>
      <c r="D35" s="170"/>
      <c r="E35" s="171"/>
      <c r="F35" s="39">
        <v>0</v>
      </c>
      <c r="G35" s="39">
        <v>0</v>
      </c>
      <c r="H35" s="39">
        <v>0</v>
      </c>
      <c r="I35" s="47">
        <v>0</v>
      </c>
      <c r="J35" s="133">
        <v>0</v>
      </c>
    </row>
    <row r="36" spans="1:10" x14ac:dyDescent="0.25">
      <c r="A36" s="169" t="s">
        <v>58</v>
      </c>
      <c r="B36" s="176"/>
      <c r="C36" s="176"/>
      <c r="D36" s="176"/>
      <c r="E36" s="177"/>
      <c r="F36" s="39">
        <v>0</v>
      </c>
      <c r="G36" s="39">
        <v>0</v>
      </c>
      <c r="H36" s="39">
        <v>0</v>
      </c>
      <c r="I36" s="47">
        <v>0</v>
      </c>
      <c r="J36" s="133">
        <v>0</v>
      </c>
    </row>
    <row r="37" spans="1:10" ht="15" customHeight="1" x14ac:dyDescent="0.25">
      <c r="A37" s="165" t="s">
        <v>55</v>
      </c>
      <c r="B37" s="166"/>
      <c r="C37" s="166"/>
      <c r="D37" s="166"/>
      <c r="E37" s="166"/>
      <c r="F37" s="40">
        <f>F34-F35+F36</f>
        <v>0</v>
      </c>
      <c r="G37" s="40">
        <f t="shared" ref="G37:H37" si="5">G34-G35+G36</f>
        <v>0</v>
      </c>
      <c r="H37" s="40">
        <f t="shared" si="5"/>
        <v>0</v>
      </c>
      <c r="I37" s="48">
        <v>0</v>
      </c>
      <c r="J37" s="146">
        <f t="shared" ref="J37" si="6">J34-J35+J36</f>
        <v>0</v>
      </c>
    </row>
    <row r="38" spans="1:10" ht="17.25" customHeight="1" x14ac:dyDescent="0.25"/>
    <row r="39" spans="1:10" x14ac:dyDescent="0.25">
      <c r="A39" s="163" t="s">
        <v>28</v>
      </c>
      <c r="B39" s="164"/>
      <c r="C39" s="164"/>
      <c r="D39" s="164"/>
      <c r="E39" s="164"/>
      <c r="F39" s="164"/>
      <c r="G39" s="164"/>
      <c r="H39" s="164"/>
      <c r="I39" s="164"/>
      <c r="J39" s="164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  <col min="7" max="7" width="25.28515625" style="42" customWidth="1"/>
    <col min="8" max="8" width="25.28515625" customWidth="1"/>
  </cols>
  <sheetData>
    <row r="1" spans="1:10" ht="42" customHeight="1" x14ac:dyDescent="0.2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3"/>
      <c r="B2" s="3"/>
      <c r="C2" s="3"/>
      <c r="D2" s="3"/>
      <c r="E2" s="3"/>
      <c r="F2" s="3"/>
      <c r="G2" s="43"/>
      <c r="H2" s="3"/>
    </row>
    <row r="3" spans="1:10" ht="15.75" customHeight="1" x14ac:dyDescent="0.25">
      <c r="A3" s="180" t="s">
        <v>17</v>
      </c>
      <c r="B3" s="180"/>
      <c r="C3" s="180"/>
      <c r="D3" s="180"/>
      <c r="E3" s="180"/>
      <c r="F3" s="180"/>
      <c r="G3" s="180"/>
      <c r="H3" s="180"/>
    </row>
    <row r="4" spans="1:10" ht="18" x14ac:dyDescent="0.25">
      <c r="A4" s="3"/>
      <c r="B4" s="3"/>
      <c r="C4" s="3"/>
      <c r="D4" s="3"/>
      <c r="E4" s="3"/>
      <c r="F4" s="3"/>
      <c r="G4" s="62"/>
      <c r="H4" s="4"/>
    </row>
    <row r="5" spans="1:10" ht="18" customHeight="1" x14ac:dyDescent="0.25">
      <c r="A5" s="180" t="s">
        <v>4</v>
      </c>
      <c r="B5" s="180"/>
      <c r="C5" s="180"/>
      <c r="D5" s="180"/>
      <c r="E5" s="180"/>
      <c r="F5" s="180"/>
      <c r="G5" s="180"/>
      <c r="H5" s="180"/>
    </row>
    <row r="6" spans="1:10" ht="18" x14ac:dyDescent="0.25">
      <c r="A6" s="3"/>
      <c r="B6" s="3"/>
      <c r="C6" s="3"/>
      <c r="D6" s="3"/>
      <c r="E6" s="3"/>
      <c r="F6" s="3"/>
      <c r="G6" s="62"/>
      <c r="H6" s="4"/>
    </row>
    <row r="7" spans="1:10" ht="15.75" customHeight="1" x14ac:dyDescent="0.25">
      <c r="A7" s="180" t="s">
        <v>35</v>
      </c>
      <c r="B7" s="180"/>
      <c r="C7" s="180"/>
      <c r="D7" s="180"/>
      <c r="E7" s="180"/>
      <c r="F7" s="180"/>
      <c r="G7" s="180"/>
      <c r="H7" s="180"/>
    </row>
    <row r="8" spans="1:10" ht="18" x14ac:dyDescent="0.25">
      <c r="A8" s="3"/>
      <c r="B8" s="3"/>
      <c r="C8" s="3"/>
      <c r="D8" s="3"/>
      <c r="E8" s="3"/>
      <c r="F8" s="3"/>
      <c r="G8" s="62"/>
      <c r="H8" s="4"/>
    </row>
    <row r="9" spans="1:10" x14ac:dyDescent="0.25">
      <c r="A9" s="17" t="s">
        <v>5</v>
      </c>
      <c r="B9" s="16" t="s">
        <v>6</v>
      </c>
      <c r="C9" s="16" t="s">
        <v>3</v>
      </c>
      <c r="D9" s="16" t="s">
        <v>115</v>
      </c>
      <c r="E9" s="17" t="s">
        <v>116</v>
      </c>
      <c r="F9" s="17" t="s">
        <v>60</v>
      </c>
      <c r="G9" s="63" t="s">
        <v>59</v>
      </c>
      <c r="H9" s="17" t="s">
        <v>117</v>
      </c>
    </row>
    <row r="10" spans="1:10" x14ac:dyDescent="0.25">
      <c r="A10" s="23"/>
      <c r="B10" s="24"/>
      <c r="C10" s="22" t="s">
        <v>0</v>
      </c>
      <c r="D10" s="67">
        <f>SUM(D11)</f>
        <v>697884.04</v>
      </c>
      <c r="E10" s="57">
        <v>802016</v>
      </c>
      <c r="F10" s="57">
        <v>143540</v>
      </c>
      <c r="G10" s="115">
        <f>F10/E10</f>
        <v>0.17897398555639787</v>
      </c>
      <c r="H10" s="57">
        <f>SUM(E10,F10)</f>
        <v>945556</v>
      </c>
      <c r="J10" s="64"/>
    </row>
    <row r="11" spans="1:10" ht="15.75" customHeight="1" x14ac:dyDescent="0.25">
      <c r="A11" s="10">
        <v>6</v>
      </c>
      <c r="B11" s="10"/>
      <c r="C11" s="10" t="s">
        <v>7</v>
      </c>
      <c r="D11" s="58">
        <f>SUM(D12,D13,D14,D15)</f>
        <v>697884.04</v>
      </c>
      <c r="E11" s="58">
        <v>780400</v>
      </c>
      <c r="F11" s="58">
        <f>SUM(F12,F13,F14,F15)</f>
        <v>143540</v>
      </c>
      <c r="G11" s="115">
        <f t="shared" ref="G11:G15" si="0">F11/E11</f>
        <v>0.18393131727319323</v>
      </c>
      <c r="H11" s="57">
        <f t="shared" ref="H11:H17" si="1">SUM(E11,F11)</f>
        <v>923940</v>
      </c>
      <c r="J11" s="64"/>
    </row>
    <row r="12" spans="1:10" ht="38.25" x14ac:dyDescent="0.25">
      <c r="A12" s="10"/>
      <c r="B12" s="14">
        <v>63</v>
      </c>
      <c r="C12" s="14" t="s">
        <v>23</v>
      </c>
      <c r="D12" s="59">
        <v>292188.73</v>
      </c>
      <c r="E12" s="59">
        <v>332400</v>
      </c>
      <c r="F12" s="60">
        <v>72080</v>
      </c>
      <c r="G12" s="115">
        <f t="shared" si="0"/>
        <v>0.21684717208182913</v>
      </c>
      <c r="H12" s="57">
        <f t="shared" si="1"/>
        <v>404480</v>
      </c>
      <c r="J12" s="64"/>
    </row>
    <row r="13" spans="1:10" x14ac:dyDescent="0.25">
      <c r="A13" s="11"/>
      <c r="B13" s="11">
        <v>65</v>
      </c>
      <c r="C13" s="11" t="s">
        <v>70</v>
      </c>
      <c r="D13" s="59">
        <v>48555.09</v>
      </c>
      <c r="E13" s="60">
        <v>42900</v>
      </c>
      <c r="F13" s="60">
        <v>15290</v>
      </c>
      <c r="G13" s="115">
        <f t="shared" si="0"/>
        <v>0.35641025641025642</v>
      </c>
      <c r="H13" s="57">
        <f t="shared" si="1"/>
        <v>58190</v>
      </c>
      <c r="J13" s="64"/>
    </row>
    <row r="14" spans="1:10" ht="51" x14ac:dyDescent="0.25">
      <c r="A14" s="11"/>
      <c r="B14" s="11">
        <v>66</v>
      </c>
      <c r="C14" s="61" t="s">
        <v>61</v>
      </c>
      <c r="D14" s="59">
        <v>59716.4</v>
      </c>
      <c r="E14" s="60">
        <v>45000</v>
      </c>
      <c r="F14" s="60">
        <v>19190</v>
      </c>
      <c r="G14" s="115">
        <f t="shared" si="0"/>
        <v>0.42644444444444446</v>
      </c>
      <c r="H14" s="57">
        <f t="shared" si="1"/>
        <v>64190</v>
      </c>
      <c r="J14" s="64"/>
    </row>
    <row r="15" spans="1:10" ht="38.25" x14ac:dyDescent="0.25">
      <c r="A15" s="11"/>
      <c r="B15" s="11">
        <v>67</v>
      </c>
      <c r="C15" s="14" t="s">
        <v>24</v>
      </c>
      <c r="D15" s="59">
        <v>297423.82</v>
      </c>
      <c r="E15" s="60">
        <v>360100</v>
      </c>
      <c r="F15" s="60">
        <v>36980</v>
      </c>
      <c r="G15" s="115">
        <f t="shared" si="0"/>
        <v>0.10269369619550126</v>
      </c>
      <c r="H15" s="57">
        <f t="shared" si="1"/>
        <v>397080</v>
      </c>
      <c r="J15" s="64"/>
    </row>
    <row r="16" spans="1:10" x14ac:dyDescent="0.25">
      <c r="A16" s="20">
        <v>9</v>
      </c>
      <c r="B16" s="20"/>
      <c r="C16" s="10" t="s">
        <v>113</v>
      </c>
      <c r="D16" s="66">
        <v>0</v>
      </c>
      <c r="E16" s="66">
        <v>21616</v>
      </c>
      <c r="F16" s="66">
        <v>0</v>
      </c>
      <c r="G16" s="116">
        <v>1</v>
      </c>
      <c r="H16" s="57">
        <f t="shared" si="1"/>
        <v>21616</v>
      </c>
      <c r="J16" s="64"/>
    </row>
    <row r="17" spans="1:10" x14ac:dyDescent="0.25">
      <c r="A17" s="11"/>
      <c r="B17" s="11">
        <v>92</v>
      </c>
      <c r="C17" s="14" t="s">
        <v>69</v>
      </c>
      <c r="D17" s="60">
        <v>0</v>
      </c>
      <c r="E17" s="60">
        <v>21616</v>
      </c>
      <c r="F17" s="60">
        <v>0</v>
      </c>
      <c r="G17" s="115">
        <v>1</v>
      </c>
      <c r="H17" s="57">
        <f t="shared" si="1"/>
        <v>21616</v>
      </c>
      <c r="J17" s="64"/>
    </row>
    <row r="20" spans="1:10" ht="15.75" x14ac:dyDescent="0.25">
      <c r="A20" s="180" t="s">
        <v>36</v>
      </c>
      <c r="B20" s="186"/>
      <c r="C20" s="186"/>
      <c r="D20" s="186"/>
      <c r="E20" s="186"/>
      <c r="F20" s="186"/>
      <c r="G20" s="186"/>
      <c r="H20" s="186"/>
    </row>
    <row r="21" spans="1:10" ht="18" x14ac:dyDescent="0.25">
      <c r="A21" s="3"/>
      <c r="B21" s="3"/>
      <c r="C21" s="3"/>
      <c r="D21" s="3"/>
      <c r="E21" s="3"/>
      <c r="F21" s="3"/>
      <c r="G21" s="62"/>
      <c r="H21" s="4"/>
    </row>
    <row r="22" spans="1:10" x14ac:dyDescent="0.25">
      <c r="A22" s="17" t="s">
        <v>5</v>
      </c>
      <c r="B22" s="16" t="s">
        <v>6</v>
      </c>
      <c r="C22" s="16" t="s">
        <v>8</v>
      </c>
      <c r="D22" s="16" t="s">
        <v>115</v>
      </c>
      <c r="E22" s="17" t="s">
        <v>116</v>
      </c>
      <c r="F22" s="17" t="s">
        <v>60</v>
      </c>
      <c r="G22" s="63" t="s">
        <v>59</v>
      </c>
      <c r="H22" s="17" t="s">
        <v>117</v>
      </c>
    </row>
    <row r="23" spans="1:10" x14ac:dyDescent="0.25">
      <c r="A23" s="23"/>
      <c r="B23" s="24"/>
      <c r="C23" s="22" t="s">
        <v>1</v>
      </c>
      <c r="D23" s="57">
        <f>SUM(D24,D28)</f>
        <v>664168.27</v>
      </c>
      <c r="E23" s="57">
        <v>802016</v>
      </c>
      <c r="F23" s="57">
        <f>SUM(F24,F28)</f>
        <v>143540</v>
      </c>
      <c r="G23" s="115">
        <f>F23/E23</f>
        <v>0.17897398555639787</v>
      </c>
      <c r="H23" s="57">
        <f>SUM(E23+F23)</f>
        <v>945556</v>
      </c>
    </row>
    <row r="24" spans="1:10" ht="15.75" customHeight="1" x14ac:dyDescent="0.25">
      <c r="A24" s="10">
        <v>3</v>
      </c>
      <c r="B24" s="10"/>
      <c r="C24" s="10" t="s">
        <v>9</v>
      </c>
      <c r="D24" s="58">
        <f>SUM(D25,D26,D27)</f>
        <v>594849.44000000006</v>
      </c>
      <c r="E24" s="58">
        <v>787416</v>
      </c>
      <c r="F24" s="58">
        <f>SUM(F25,F26,F27)</f>
        <v>131090</v>
      </c>
      <c r="G24" s="115">
        <f t="shared" ref="G24:G30" si="2">F24/E24</f>
        <v>0.16648125006349884</v>
      </c>
      <c r="H24" s="148">
        <f t="shared" ref="H24:H31" si="3">SUM(E24+F24)</f>
        <v>918506</v>
      </c>
    </row>
    <row r="25" spans="1:10" ht="15.75" customHeight="1" x14ac:dyDescent="0.25">
      <c r="A25" s="10"/>
      <c r="B25" s="14">
        <v>31</v>
      </c>
      <c r="C25" s="14" t="s">
        <v>10</v>
      </c>
      <c r="D25" s="59">
        <v>382252.4</v>
      </c>
      <c r="E25" s="60">
        <v>506800</v>
      </c>
      <c r="F25" s="60">
        <v>42500</v>
      </c>
      <c r="G25" s="115">
        <f t="shared" si="2"/>
        <v>8.3859510655090772E-2</v>
      </c>
      <c r="H25" s="149">
        <f t="shared" si="3"/>
        <v>549300</v>
      </c>
    </row>
    <row r="26" spans="1:10" x14ac:dyDescent="0.25">
      <c r="A26" s="11"/>
      <c r="B26" s="11">
        <v>32</v>
      </c>
      <c r="C26" s="11" t="s">
        <v>18</v>
      </c>
      <c r="D26" s="59">
        <v>212592.54</v>
      </c>
      <c r="E26" s="60">
        <v>280526</v>
      </c>
      <c r="F26" s="60">
        <v>88610</v>
      </c>
      <c r="G26" s="115">
        <f t="shared" si="2"/>
        <v>0.31587089966705406</v>
      </c>
      <c r="H26" s="149">
        <f t="shared" si="3"/>
        <v>369136</v>
      </c>
    </row>
    <row r="27" spans="1:10" x14ac:dyDescent="0.25">
      <c r="A27" s="11"/>
      <c r="B27" s="11">
        <v>34</v>
      </c>
      <c r="C27" s="11" t="s">
        <v>62</v>
      </c>
      <c r="D27" s="59">
        <v>4.5</v>
      </c>
      <c r="E27" s="60">
        <v>90</v>
      </c>
      <c r="F27" s="60">
        <v>-20</v>
      </c>
      <c r="G27" s="115">
        <f t="shared" si="2"/>
        <v>-0.22222222222222221</v>
      </c>
      <c r="H27" s="149">
        <f t="shared" si="3"/>
        <v>70</v>
      </c>
    </row>
    <row r="28" spans="1:10" ht="25.5" x14ac:dyDescent="0.25">
      <c r="A28" s="13">
        <v>4</v>
      </c>
      <c r="B28" s="13"/>
      <c r="C28" s="18" t="s">
        <v>11</v>
      </c>
      <c r="D28" s="58">
        <f>SUM(D29:D31)</f>
        <v>69318.83</v>
      </c>
      <c r="E28" s="58">
        <v>14600</v>
      </c>
      <c r="F28" s="58">
        <v>12450</v>
      </c>
      <c r="G28" s="115">
        <f t="shared" si="2"/>
        <v>0.85273972602739723</v>
      </c>
      <c r="H28" s="57">
        <f t="shared" si="3"/>
        <v>27050</v>
      </c>
    </row>
    <row r="29" spans="1:10" ht="38.25" x14ac:dyDescent="0.25">
      <c r="A29" s="13"/>
      <c r="B29" s="74">
        <v>41</v>
      </c>
      <c r="C29" s="19" t="s">
        <v>103</v>
      </c>
      <c r="D29" s="59">
        <v>4201.47</v>
      </c>
      <c r="E29" s="59">
        <v>4600</v>
      </c>
      <c r="F29" s="59">
        <v>-2550</v>
      </c>
      <c r="G29" s="115">
        <f t="shared" si="2"/>
        <v>-0.55434782608695654</v>
      </c>
      <c r="H29" s="150">
        <f t="shared" si="3"/>
        <v>2050</v>
      </c>
    </row>
    <row r="30" spans="1:10" ht="38.25" x14ac:dyDescent="0.25">
      <c r="A30" s="14"/>
      <c r="B30" s="11">
        <v>42</v>
      </c>
      <c r="C30" s="14" t="s">
        <v>25</v>
      </c>
      <c r="D30" s="59">
        <v>15713.83</v>
      </c>
      <c r="E30" s="60">
        <v>10000</v>
      </c>
      <c r="F30" s="60">
        <v>15000</v>
      </c>
      <c r="G30" s="115">
        <f t="shared" si="2"/>
        <v>1.5</v>
      </c>
      <c r="H30" s="150">
        <f t="shared" si="3"/>
        <v>25000</v>
      </c>
    </row>
    <row r="31" spans="1:10" ht="25.5" x14ac:dyDescent="0.25">
      <c r="A31" s="14"/>
      <c r="B31" s="11">
        <v>45</v>
      </c>
      <c r="C31" s="14" t="s">
        <v>114</v>
      </c>
      <c r="D31" s="60">
        <v>49403.53</v>
      </c>
      <c r="E31" s="60">
        <v>0</v>
      </c>
      <c r="F31" s="60">
        <v>0</v>
      </c>
      <c r="G31" s="115">
        <v>0</v>
      </c>
      <c r="H31" s="150">
        <f t="shared" si="3"/>
        <v>0</v>
      </c>
    </row>
  </sheetData>
  <mergeCells count="5">
    <mergeCell ref="A20:H20"/>
    <mergeCell ref="A3:H3"/>
    <mergeCell ref="A5:H5"/>
    <mergeCell ref="A7:H7"/>
    <mergeCell ref="A1:J1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topLeftCell="A7" workbookViewId="0">
      <selection sqref="A1:J1"/>
    </sheetView>
  </sheetViews>
  <sheetFormatPr defaultRowHeight="15" x14ac:dyDescent="0.25"/>
  <cols>
    <col min="1" max="1" width="51.140625" customWidth="1"/>
    <col min="2" max="4" width="25.28515625" customWidth="1"/>
    <col min="5" max="5" width="25.28515625" style="42" customWidth="1"/>
    <col min="6" max="6" width="25.28515625" customWidth="1"/>
  </cols>
  <sheetData>
    <row r="1" spans="1:10" ht="42" customHeight="1" x14ac:dyDescent="0.2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3"/>
      <c r="B2" s="3"/>
      <c r="C2" s="3"/>
      <c r="D2" s="3"/>
      <c r="E2" s="43"/>
      <c r="F2" s="3"/>
    </row>
    <row r="3" spans="1:10" ht="15.75" customHeight="1" x14ac:dyDescent="0.25">
      <c r="A3" s="180" t="s">
        <v>17</v>
      </c>
      <c r="B3" s="180"/>
      <c r="C3" s="180"/>
      <c r="D3" s="180"/>
      <c r="E3" s="180"/>
      <c r="F3" s="180"/>
    </row>
    <row r="4" spans="1:10" ht="18" x14ac:dyDescent="0.25">
      <c r="B4" s="3"/>
      <c r="C4" s="3"/>
      <c r="D4" s="3"/>
      <c r="E4" s="62"/>
      <c r="F4" s="4"/>
    </row>
    <row r="5" spans="1:10" ht="18" customHeight="1" x14ac:dyDescent="0.25">
      <c r="A5" s="180" t="s">
        <v>4</v>
      </c>
      <c r="B5" s="180"/>
      <c r="C5" s="180"/>
      <c r="D5" s="180"/>
      <c r="E5" s="180"/>
      <c r="F5" s="180"/>
    </row>
    <row r="6" spans="1:10" ht="18" x14ac:dyDescent="0.25">
      <c r="A6" s="3"/>
      <c r="B6" s="3"/>
      <c r="C6" s="3"/>
      <c r="D6" s="3"/>
      <c r="E6" s="62"/>
      <c r="F6" s="4"/>
    </row>
    <row r="7" spans="1:10" ht="15.75" customHeight="1" x14ac:dyDescent="0.25">
      <c r="A7" s="180" t="s">
        <v>37</v>
      </c>
      <c r="B7" s="180"/>
      <c r="C7" s="180"/>
      <c r="D7" s="180"/>
      <c r="E7" s="180"/>
      <c r="F7" s="180"/>
    </row>
    <row r="8" spans="1:10" ht="18" x14ac:dyDescent="0.25">
      <c r="A8" s="3"/>
      <c r="B8" s="3"/>
      <c r="C8" s="3"/>
      <c r="D8" s="3"/>
      <c r="E8" s="62"/>
      <c r="F8" s="4"/>
    </row>
    <row r="9" spans="1:10" x14ac:dyDescent="0.25">
      <c r="A9" s="17" t="s">
        <v>39</v>
      </c>
      <c r="B9" s="16" t="s">
        <v>115</v>
      </c>
      <c r="C9" s="17" t="s">
        <v>116</v>
      </c>
      <c r="D9" s="17" t="s">
        <v>60</v>
      </c>
      <c r="E9" s="63" t="s">
        <v>59</v>
      </c>
      <c r="F9" s="17" t="s">
        <v>117</v>
      </c>
    </row>
    <row r="10" spans="1:10" x14ac:dyDescent="0.25">
      <c r="A10" s="25" t="s">
        <v>0</v>
      </c>
      <c r="B10" s="57">
        <f>SUM(B11,B14,B16,B18)</f>
        <v>697884.04</v>
      </c>
      <c r="C10" s="57">
        <v>802016</v>
      </c>
      <c r="D10" s="57">
        <f>SUM(D11,D14,D16)</f>
        <v>143540</v>
      </c>
      <c r="E10" s="113">
        <f>SUM(D10/C10)</f>
        <v>0.17897398555639787</v>
      </c>
      <c r="F10" s="57">
        <f>SUM(C10+D10)</f>
        <v>945556</v>
      </c>
      <c r="H10" s="64"/>
    </row>
    <row r="11" spans="1:10" x14ac:dyDescent="0.25">
      <c r="A11" s="18" t="s">
        <v>63</v>
      </c>
      <c r="B11" s="65">
        <v>297423.82</v>
      </c>
      <c r="C11" s="65">
        <v>360100</v>
      </c>
      <c r="D11" s="65">
        <f>SUM(D12:D13)</f>
        <v>36980</v>
      </c>
      <c r="E11" s="78">
        <f>D11/C11</f>
        <v>0.10269369619550126</v>
      </c>
      <c r="F11" s="148">
        <f t="shared" ref="F11:F22" si="0">SUM(C11+D11)</f>
        <v>397080</v>
      </c>
    </row>
    <row r="12" spans="1:10" x14ac:dyDescent="0.25">
      <c r="A12" s="12" t="s">
        <v>71</v>
      </c>
      <c r="B12" s="60">
        <f>SUM(B11-B13)</f>
        <v>274468.09999999998</v>
      </c>
      <c r="C12" s="60">
        <v>338500</v>
      </c>
      <c r="D12" s="60">
        <v>30780</v>
      </c>
      <c r="E12" s="79">
        <f t="shared" ref="E12:E17" si="1">D12/C12</f>
        <v>9.0930576070901034E-2</v>
      </c>
      <c r="F12" s="149">
        <f t="shared" si="0"/>
        <v>369280</v>
      </c>
    </row>
    <row r="13" spans="1:10" x14ac:dyDescent="0.25">
      <c r="A13" s="12" t="s">
        <v>79</v>
      </c>
      <c r="B13" s="60">
        <v>22955.72</v>
      </c>
      <c r="C13" s="60">
        <v>21600</v>
      </c>
      <c r="D13" s="60">
        <v>6200</v>
      </c>
      <c r="E13" s="79">
        <f t="shared" si="1"/>
        <v>0.28703703703703703</v>
      </c>
      <c r="F13" s="149">
        <f t="shared" si="0"/>
        <v>27800</v>
      </c>
    </row>
    <row r="14" spans="1:10" x14ac:dyDescent="0.25">
      <c r="A14" s="20" t="s">
        <v>72</v>
      </c>
      <c r="B14" s="66">
        <v>108271.49</v>
      </c>
      <c r="C14" s="66">
        <v>87900</v>
      </c>
      <c r="D14" s="66">
        <v>34480</v>
      </c>
      <c r="E14" s="78">
        <f t="shared" si="1"/>
        <v>0.39226393629124007</v>
      </c>
      <c r="F14" s="148">
        <f t="shared" si="0"/>
        <v>122380</v>
      </c>
    </row>
    <row r="15" spans="1:10" x14ac:dyDescent="0.25">
      <c r="A15" s="12" t="s">
        <v>73</v>
      </c>
      <c r="B15" s="60">
        <v>108271.49</v>
      </c>
      <c r="C15" s="60">
        <v>87900</v>
      </c>
      <c r="D15" s="60">
        <v>34480</v>
      </c>
      <c r="E15" s="79">
        <f t="shared" si="1"/>
        <v>0.39226393629124007</v>
      </c>
      <c r="F15" s="149">
        <f t="shared" si="0"/>
        <v>122380</v>
      </c>
    </row>
    <row r="16" spans="1:10" x14ac:dyDescent="0.25">
      <c r="A16" s="20" t="s">
        <v>64</v>
      </c>
      <c r="B16" s="66">
        <v>292188.73</v>
      </c>
      <c r="C16" s="66">
        <v>332400</v>
      </c>
      <c r="D16" s="66">
        <v>72080</v>
      </c>
      <c r="E16" s="78">
        <f t="shared" si="1"/>
        <v>0.21684717208182913</v>
      </c>
      <c r="F16" s="148">
        <f t="shared" si="0"/>
        <v>404480</v>
      </c>
    </row>
    <row r="17" spans="1:6" x14ac:dyDescent="0.25">
      <c r="A17" s="12" t="s">
        <v>65</v>
      </c>
      <c r="B17" s="60">
        <v>292188.73</v>
      </c>
      <c r="C17" s="60">
        <v>332400</v>
      </c>
      <c r="D17" s="60">
        <v>72080</v>
      </c>
      <c r="E17" s="79">
        <f t="shared" si="1"/>
        <v>0.21684717208182913</v>
      </c>
      <c r="F17" s="149">
        <f t="shared" si="0"/>
        <v>404480</v>
      </c>
    </row>
    <row r="18" spans="1:6" x14ac:dyDescent="0.25">
      <c r="A18" s="75" t="s">
        <v>74</v>
      </c>
      <c r="B18" s="66">
        <v>0</v>
      </c>
      <c r="C18" s="66">
        <v>0</v>
      </c>
      <c r="D18" s="66">
        <v>0</v>
      </c>
      <c r="E18" s="78">
        <v>0</v>
      </c>
      <c r="F18" s="148">
        <f t="shared" si="0"/>
        <v>0</v>
      </c>
    </row>
    <row r="19" spans="1:6" x14ac:dyDescent="0.25">
      <c r="A19" s="12" t="s">
        <v>75</v>
      </c>
      <c r="B19" s="60">
        <v>0</v>
      </c>
      <c r="C19" s="60">
        <v>0</v>
      </c>
      <c r="D19" s="60">
        <v>0</v>
      </c>
      <c r="E19" s="79">
        <v>0</v>
      </c>
      <c r="F19" s="149">
        <f t="shared" si="0"/>
        <v>0</v>
      </c>
    </row>
    <row r="20" spans="1:6" x14ac:dyDescent="0.25">
      <c r="A20" s="75" t="s">
        <v>76</v>
      </c>
      <c r="B20" s="66">
        <v>0</v>
      </c>
      <c r="C20" s="66">
        <v>21616</v>
      </c>
      <c r="D20" s="66">
        <v>0</v>
      </c>
      <c r="E20" s="78">
        <v>0</v>
      </c>
      <c r="F20" s="148">
        <f t="shared" si="0"/>
        <v>21616</v>
      </c>
    </row>
    <row r="21" spans="1:6" x14ac:dyDescent="0.25">
      <c r="A21" s="12" t="s">
        <v>77</v>
      </c>
      <c r="B21" s="60">
        <v>0</v>
      </c>
      <c r="C21" s="60">
        <v>21616</v>
      </c>
      <c r="D21" s="60">
        <v>0</v>
      </c>
      <c r="E21" s="79">
        <v>0</v>
      </c>
      <c r="F21" s="149">
        <f t="shared" si="0"/>
        <v>21616</v>
      </c>
    </row>
    <row r="22" spans="1:6" x14ac:dyDescent="0.25">
      <c r="A22" s="12" t="s">
        <v>78</v>
      </c>
      <c r="B22" s="60">
        <v>0</v>
      </c>
      <c r="C22" s="60">
        <v>0</v>
      </c>
      <c r="D22" s="60">
        <v>0</v>
      </c>
      <c r="E22" s="79">
        <v>0</v>
      </c>
      <c r="F22" s="149">
        <f t="shared" si="0"/>
        <v>0</v>
      </c>
    </row>
    <row r="25" spans="1:6" ht="15.75" customHeight="1" x14ac:dyDescent="0.25">
      <c r="A25" s="180" t="s">
        <v>38</v>
      </c>
      <c r="B25" s="180"/>
      <c r="C25" s="180"/>
      <c r="D25" s="180"/>
      <c r="E25" s="180"/>
      <c r="F25" s="180"/>
    </row>
    <row r="26" spans="1:6" ht="18" x14ac:dyDescent="0.25">
      <c r="A26" s="3"/>
      <c r="B26" s="3"/>
      <c r="C26" s="3"/>
      <c r="D26" s="3"/>
      <c r="E26" s="62"/>
      <c r="F26" s="4"/>
    </row>
    <row r="27" spans="1:6" x14ac:dyDescent="0.25">
      <c r="A27" s="17" t="s">
        <v>39</v>
      </c>
      <c r="B27" s="16" t="s">
        <v>115</v>
      </c>
      <c r="C27" s="17" t="s">
        <v>116</v>
      </c>
      <c r="D27" s="17" t="s">
        <v>60</v>
      </c>
      <c r="E27" s="63" t="s">
        <v>59</v>
      </c>
      <c r="F27" s="17" t="s">
        <v>117</v>
      </c>
    </row>
    <row r="28" spans="1:6" x14ac:dyDescent="0.25">
      <c r="A28" s="25" t="s">
        <v>1</v>
      </c>
      <c r="B28" s="57">
        <f>SUM(B29,B32,B35,B37,B39)</f>
        <v>664168.27</v>
      </c>
      <c r="C28" s="57">
        <v>802016</v>
      </c>
      <c r="D28" s="57">
        <f>SUM(D29,D32,D34)</f>
        <v>143540</v>
      </c>
      <c r="E28" s="113">
        <f>SUM(D28/C28)</f>
        <v>0.17897398555639787</v>
      </c>
      <c r="F28" s="57">
        <f>SUM(C28+D28)</f>
        <v>945556</v>
      </c>
    </row>
    <row r="29" spans="1:6" ht="15.75" customHeight="1" x14ac:dyDescent="0.25">
      <c r="A29" s="18" t="s">
        <v>63</v>
      </c>
      <c r="B29" s="66">
        <f>SUM(B30,B31)</f>
        <v>274552.65000000002</v>
      </c>
      <c r="C29" s="65">
        <v>360100</v>
      </c>
      <c r="D29" s="65">
        <f>SUM(D30:D31)</f>
        <v>36980</v>
      </c>
      <c r="E29" s="77">
        <f t="shared" ref="E29:E36" si="2">D29/C29</f>
        <v>0.10269369619550126</v>
      </c>
      <c r="F29" s="148">
        <f t="shared" ref="F29:F41" si="3">SUM(C29+D29)</f>
        <v>397080</v>
      </c>
    </row>
    <row r="30" spans="1:6" x14ac:dyDescent="0.25">
      <c r="A30" s="12" t="s">
        <v>71</v>
      </c>
      <c r="B30" s="59">
        <v>251596.93</v>
      </c>
      <c r="C30" s="60">
        <v>338500</v>
      </c>
      <c r="D30" s="60">
        <v>30780</v>
      </c>
      <c r="E30" s="80">
        <f t="shared" si="2"/>
        <v>9.0930576070901034E-2</v>
      </c>
      <c r="F30" s="149">
        <f t="shared" si="3"/>
        <v>369280</v>
      </c>
    </row>
    <row r="31" spans="1:6" x14ac:dyDescent="0.25">
      <c r="A31" s="12" t="s">
        <v>79</v>
      </c>
      <c r="B31" s="60">
        <v>22955.72</v>
      </c>
      <c r="C31" s="60">
        <v>21600</v>
      </c>
      <c r="D31" s="60">
        <v>6200</v>
      </c>
      <c r="E31" s="80">
        <f t="shared" si="2"/>
        <v>0.28703703703703703</v>
      </c>
      <c r="F31" s="149">
        <f t="shared" si="3"/>
        <v>27800</v>
      </c>
    </row>
    <row r="32" spans="1:6" x14ac:dyDescent="0.25">
      <c r="A32" s="20" t="s">
        <v>72</v>
      </c>
      <c r="B32" s="58">
        <f>SUM(B33,B34)</f>
        <v>84460.89</v>
      </c>
      <c r="C32" s="66">
        <v>87900</v>
      </c>
      <c r="D32" s="66">
        <v>34480</v>
      </c>
      <c r="E32" s="77">
        <f>D32/C32</f>
        <v>0.39226393629124007</v>
      </c>
      <c r="F32" s="148">
        <f t="shared" si="3"/>
        <v>122380</v>
      </c>
    </row>
    <row r="33" spans="1:6" x14ac:dyDescent="0.25">
      <c r="A33" s="12" t="s">
        <v>73</v>
      </c>
      <c r="B33" s="59">
        <v>84460.89</v>
      </c>
      <c r="C33" s="60">
        <v>87900</v>
      </c>
      <c r="D33" s="60">
        <v>34480</v>
      </c>
      <c r="E33" s="80">
        <f t="shared" si="2"/>
        <v>0.39226393629124007</v>
      </c>
      <c r="F33" s="149">
        <f t="shared" si="3"/>
        <v>122380</v>
      </c>
    </row>
    <row r="34" spans="1:6" x14ac:dyDescent="0.25">
      <c r="A34" s="12" t="s">
        <v>109</v>
      </c>
      <c r="B34" s="59">
        <v>0</v>
      </c>
      <c r="C34" s="60">
        <v>0</v>
      </c>
      <c r="D34" s="66">
        <v>72080</v>
      </c>
      <c r="E34" s="80">
        <v>0</v>
      </c>
      <c r="F34" s="149">
        <f t="shared" si="3"/>
        <v>72080</v>
      </c>
    </row>
    <row r="35" spans="1:6" x14ac:dyDescent="0.25">
      <c r="A35" s="20" t="s">
        <v>64</v>
      </c>
      <c r="B35" s="66">
        <v>292188.73</v>
      </c>
      <c r="C35" s="66">
        <v>332400</v>
      </c>
      <c r="D35" s="60">
        <v>72080</v>
      </c>
      <c r="E35" s="77">
        <f t="shared" si="2"/>
        <v>0.21684717208182913</v>
      </c>
      <c r="F35" s="148">
        <f t="shared" si="3"/>
        <v>404480</v>
      </c>
    </row>
    <row r="36" spans="1:6" x14ac:dyDescent="0.25">
      <c r="A36" s="12" t="s">
        <v>65</v>
      </c>
      <c r="B36" s="59" t="s">
        <v>118</v>
      </c>
      <c r="C36" s="60">
        <v>332400</v>
      </c>
      <c r="D36" s="66">
        <v>0</v>
      </c>
      <c r="E36" s="80">
        <f t="shared" si="2"/>
        <v>0</v>
      </c>
      <c r="F36" s="149">
        <f t="shared" si="3"/>
        <v>332400</v>
      </c>
    </row>
    <row r="37" spans="1:6" x14ac:dyDescent="0.25">
      <c r="A37" s="75" t="s">
        <v>74</v>
      </c>
      <c r="B37" s="58">
        <v>2100</v>
      </c>
      <c r="C37" s="66">
        <v>0</v>
      </c>
      <c r="D37" s="60">
        <v>0</v>
      </c>
      <c r="E37" s="77">
        <v>0</v>
      </c>
      <c r="F37" s="148">
        <f t="shared" si="3"/>
        <v>0</v>
      </c>
    </row>
    <row r="38" spans="1:6" x14ac:dyDescent="0.25">
      <c r="A38" s="12" t="s">
        <v>75</v>
      </c>
      <c r="B38" s="59">
        <v>2100</v>
      </c>
      <c r="C38" s="60">
        <v>0</v>
      </c>
      <c r="D38" s="66">
        <v>0</v>
      </c>
      <c r="E38" s="80">
        <v>0</v>
      </c>
      <c r="F38" s="148">
        <f t="shared" si="3"/>
        <v>0</v>
      </c>
    </row>
    <row r="39" spans="1:6" x14ac:dyDescent="0.25">
      <c r="A39" s="75" t="s">
        <v>76</v>
      </c>
      <c r="B39" s="66">
        <v>10866</v>
      </c>
      <c r="C39" s="66">
        <v>21616</v>
      </c>
      <c r="D39" s="60">
        <v>0</v>
      </c>
      <c r="E39" s="77">
        <v>1</v>
      </c>
      <c r="F39" s="148">
        <f t="shared" si="3"/>
        <v>21616</v>
      </c>
    </row>
    <row r="40" spans="1:6" x14ac:dyDescent="0.25">
      <c r="A40" s="12" t="s">
        <v>77</v>
      </c>
      <c r="B40" s="59">
        <v>10786</v>
      </c>
      <c r="C40" s="60">
        <v>21616</v>
      </c>
      <c r="D40" s="60">
        <v>0</v>
      </c>
      <c r="E40" s="80">
        <v>1</v>
      </c>
      <c r="F40" s="149">
        <f t="shared" si="3"/>
        <v>21616</v>
      </c>
    </row>
    <row r="41" spans="1:6" x14ac:dyDescent="0.25">
      <c r="A41" s="12" t="s">
        <v>78</v>
      </c>
      <c r="B41" s="76">
        <v>80</v>
      </c>
      <c r="C41" s="60">
        <v>0</v>
      </c>
      <c r="D41" s="81"/>
      <c r="E41" s="80">
        <v>1</v>
      </c>
      <c r="F41" s="149">
        <f t="shared" si="3"/>
        <v>0</v>
      </c>
    </row>
  </sheetData>
  <mergeCells count="5">
    <mergeCell ref="A3:F3"/>
    <mergeCell ref="A5:F5"/>
    <mergeCell ref="A7:F7"/>
    <mergeCell ref="A25:F25"/>
    <mergeCell ref="A1:J1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"/>
  <sheetViews>
    <sheetView workbookViewId="0">
      <selection activeCell="A24" sqref="A2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3"/>
      <c r="B2" s="3"/>
      <c r="C2" s="3"/>
      <c r="D2" s="3"/>
      <c r="E2" s="3"/>
      <c r="F2" s="3"/>
    </row>
    <row r="3" spans="1:10" ht="15.75" x14ac:dyDescent="0.25">
      <c r="A3" s="180" t="s">
        <v>17</v>
      </c>
      <c r="B3" s="180"/>
      <c r="C3" s="180"/>
      <c r="D3" s="180"/>
      <c r="E3" s="181"/>
      <c r="F3" s="181"/>
    </row>
    <row r="4" spans="1:10" ht="18" x14ac:dyDescent="0.25">
      <c r="A4" s="3"/>
      <c r="B4" s="3"/>
      <c r="C4" s="3"/>
      <c r="D4" s="3"/>
      <c r="E4" s="4"/>
      <c r="F4" s="4"/>
    </row>
    <row r="5" spans="1:10" ht="18" customHeight="1" x14ac:dyDescent="0.25">
      <c r="A5" s="180" t="s">
        <v>4</v>
      </c>
      <c r="B5" s="168"/>
      <c r="C5" s="168"/>
      <c r="D5" s="168"/>
      <c r="E5" s="168"/>
      <c r="F5" s="168"/>
    </row>
    <row r="6" spans="1:10" ht="18" x14ac:dyDescent="0.25">
      <c r="A6" s="3"/>
      <c r="B6" s="3"/>
      <c r="C6" s="3"/>
      <c r="D6" s="3"/>
      <c r="E6" s="4"/>
      <c r="F6" s="4"/>
    </row>
    <row r="7" spans="1:10" ht="15.75" x14ac:dyDescent="0.25">
      <c r="A7" s="180" t="s">
        <v>12</v>
      </c>
      <c r="B7" s="186"/>
      <c r="C7" s="186"/>
      <c r="D7" s="186"/>
      <c r="E7" s="186"/>
      <c r="F7" s="186"/>
    </row>
    <row r="8" spans="1:10" ht="18" x14ac:dyDescent="0.25">
      <c r="A8" s="3"/>
      <c r="B8" s="3"/>
      <c r="C8" s="3"/>
      <c r="D8" s="3"/>
      <c r="E8" s="4"/>
      <c r="F8" s="4"/>
    </row>
    <row r="9" spans="1:10" ht="15.75" thickBot="1" x14ac:dyDescent="0.3">
      <c r="A9" s="17" t="s">
        <v>39</v>
      </c>
      <c r="B9" s="16" t="s">
        <v>115</v>
      </c>
      <c r="C9" s="17" t="s">
        <v>116</v>
      </c>
      <c r="D9" s="17" t="s">
        <v>60</v>
      </c>
      <c r="E9" s="63" t="s">
        <v>59</v>
      </c>
      <c r="F9" s="17" t="s">
        <v>117</v>
      </c>
    </row>
    <row r="10" spans="1:10" ht="15.75" customHeight="1" x14ac:dyDescent="0.25">
      <c r="A10" s="83" t="s">
        <v>13</v>
      </c>
      <c r="B10" s="67">
        <v>664168.27</v>
      </c>
      <c r="C10" s="67">
        <v>802016</v>
      </c>
      <c r="D10" s="67">
        <v>143540</v>
      </c>
      <c r="E10" s="118">
        <f>(D10/C10)</f>
        <v>0.17897398555639787</v>
      </c>
      <c r="F10" s="121">
        <f t="shared" ref="F10" si="0">F11</f>
        <v>945556</v>
      </c>
    </row>
    <row r="11" spans="1:10" x14ac:dyDescent="0.25">
      <c r="A11" s="82" t="s">
        <v>80</v>
      </c>
      <c r="B11" s="67">
        <v>664168.27</v>
      </c>
      <c r="C11" s="67">
        <v>802016</v>
      </c>
      <c r="D11" s="67">
        <v>143540</v>
      </c>
      <c r="E11" s="118">
        <f t="shared" ref="E11:E12" si="1">(D11/C11)</f>
        <v>0.17897398555639787</v>
      </c>
      <c r="F11" s="122">
        <f>D11+C11</f>
        <v>945556</v>
      </c>
    </row>
    <row r="12" spans="1:10" x14ac:dyDescent="0.25">
      <c r="A12" s="84" t="s">
        <v>81</v>
      </c>
      <c r="B12" s="147">
        <v>664168.27</v>
      </c>
      <c r="C12" s="147">
        <v>802016</v>
      </c>
      <c r="D12" s="147">
        <v>143540</v>
      </c>
      <c r="E12" s="123">
        <f t="shared" si="1"/>
        <v>0.17897398555639787</v>
      </c>
      <c r="F12" s="162">
        <f>D12+C12</f>
        <v>945556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3"/>
      <c r="B2" s="3"/>
      <c r="C2" s="3"/>
      <c r="D2" s="3"/>
      <c r="E2" s="3"/>
      <c r="F2" s="3"/>
      <c r="G2" s="3"/>
      <c r="H2" s="3"/>
    </row>
    <row r="3" spans="1:10" ht="15.75" customHeight="1" x14ac:dyDescent="0.25">
      <c r="A3" s="180" t="s">
        <v>17</v>
      </c>
      <c r="B3" s="180"/>
      <c r="C3" s="180"/>
      <c r="D3" s="180"/>
      <c r="E3" s="180"/>
      <c r="F3" s="180"/>
      <c r="G3" s="180"/>
      <c r="H3" s="180"/>
    </row>
    <row r="4" spans="1:10" ht="18" x14ac:dyDescent="0.25">
      <c r="A4" s="3"/>
      <c r="B4" s="3"/>
      <c r="C4" s="3"/>
      <c r="D4" s="3"/>
      <c r="E4" s="3"/>
      <c r="F4" s="3"/>
      <c r="G4" s="4"/>
      <c r="H4" s="4"/>
    </row>
    <row r="5" spans="1:10" ht="18" customHeight="1" x14ac:dyDescent="0.25">
      <c r="A5" s="180" t="s">
        <v>44</v>
      </c>
      <c r="B5" s="180"/>
      <c r="C5" s="180"/>
      <c r="D5" s="180"/>
      <c r="E5" s="180"/>
      <c r="F5" s="180"/>
      <c r="G5" s="180"/>
      <c r="H5" s="180"/>
    </row>
    <row r="6" spans="1:10" ht="18" x14ac:dyDescent="0.25">
      <c r="A6" s="3"/>
      <c r="B6" s="3"/>
      <c r="C6" s="3"/>
      <c r="D6" s="3"/>
      <c r="E6" s="3"/>
      <c r="F6" s="3"/>
      <c r="G6" s="4"/>
      <c r="H6" s="4"/>
    </row>
    <row r="7" spans="1:10" x14ac:dyDescent="0.25">
      <c r="A7" s="17" t="s">
        <v>5</v>
      </c>
      <c r="B7" s="16" t="s">
        <v>6</v>
      </c>
      <c r="C7" s="16" t="s">
        <v>26</v>
      </c>
      <c r="D7" s="16" t="s">
        <v>115</v>
      </c>
      <c r="E7" s="17" t="s">
        <v>116</v>
      </c>
      <c r="F7" s="17" t="s">
        <v>60</v>
      </c>
      <c r="G7" s="63" t="s">
        <v>59</v>
      </c>
      <c r="H7" s="17" t="s">
        <v>117</v>
      </c>
    </row>
    <row r="8" spans="1:10" x14ac:dyDescent="0.25">
      <c r="A8" s="23"/>
      <c r="B8" s="24"/>
      <c r="C8" s="22" t="s">
        <v>46</v>
      </c>
      <c r="D8" s="24"/>
      <c r="E8" s="23"/>
      <c r="F8" s="23"/>
      <c r="G8" s="23"/>
      <c r="H8" s="23"/>
    </row>
    <row r="9" spans="1:10" ht="25.5" x14ac:dyDescent="0.25">
      <c r="A9" s="10">
        <v>8</v>
      </c>
      <c r="B9" s="10"/>
      <c r="C9" s="10" t="s">
        <v>14</v>
      </c>
      <c r="D9" s="7"/>
      <c r="E9" s="8"/>
      <c r="F9" s="8"/>
      <c r="G9" s="8"/>
      <c r="H9" s="8"/>
    </row>
    <row r="10" spans="1:10" x14ac:dyDescent="0.25">
      <c r="A10" s="10"/>
      <c r="B10" s="14">
        <v>84</v>
      </c>
      <c r="C10" s="14" t="s">
        <v>19</v>
      </c>
      <c r="D10" s="7"/>
      <c r="E10" s="8"/>
      <c r="F10" s="8"/>
      <c r="G10" s="8"/>
      <c r="H10" s="8"/>
    </row>
    <row r="11" spans="1:10" x14ac:dyDescent="0.25">
      <c r="A11" s="10"/>
      <c r="B11" s="14"/>
      <c r="C11" s="26"/>
      <c r="D11" s="7"/>
      <c r="E11" s="8"/>
      <c r="F11" s="8"/>
      <c r="G11" s="8"/>
      <c r="H11" s="8"/>
    </row>
    <row r="12" spans="1:10" x14ac:dyDescent="0.25">
      <c r="A12" s="10"/>
      <c r="B12" s="14"/>
      <c r="C12" s="22" t="s">
        <v>49</v>
      </c>
      <c r="D12" s="7"/>
      <c r="E12" s="8"/>
      <c r="F12" s="8"/>
      <c r="G12" s="8"/>
      <c r="H12" s="8"/>
    </row>
    <row r="13" spans="1:10" ht="25.5" x14ac:dyDescent="0.25">
      <c r="A13" s="13">
        <v>5</v>
      </c>
      <c r="B13" s="13"/>
      <c r="C13" s="18" t="s">
        <v>15</v>
      </c>
      <c r="D13" s="7"/>
      <c r="E13" s="8"/>
      <c r="F13" s="8"/>
      <c r="G13" s="8"/>
      <c r="H13" s="8"/>
    </row>
    <row r="14" spans="1:10" ht="25.5" x14ac:dyDescent="0.25">
      <c r="A14" s="14"/>
      <c r="B14" s="14">
        <v>54</v>
      </c>
      <c r="C14" s="19" t="s">
        <v>20</v>
      </c>
      <c r="D14" s="7"/>
      <c r="E14" s="8"/>
      <c r="F14" s="8"/>
      <c r="G14" s="8"/>
      <c r="H14" s="9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3"/>
      <c r="B2" s="3"/>
      <c r="C2" s="3"/>
      <c r="D2" s="3"/>
      <c r="E2" s="3"/>
      <c r="F2" s="3"/>
    </row>
    <row r="3" spans="1:10" ht="15.75" customHeight="1" x14ac:dyDescent="0.25">
      <c r="A3" s="180" t="s">
        <v>17</v>
      </c>
      <c r="B3" s="180"/>
      <c r="C3" s="180"/>
      <c r="D3" s="180"/>
      <c r="E3" s="180"/>
      <c r="F3" s="180"/>
    </row>
    <row r="4" spans="1:10" ht="18" x14ac:dyDescent="0.25">
      <c r="A4" s="3"/>
      <c r="B4" s="3"/>
      <c r="C4" s="3"/>
      <c r="D4" s="3"/>
      <c r="E4" s="4"/>
      <c r="F4" s="4"/>
    </row>
    <row r="5" spans="1:10" ht="18" customHeight="1" x14ac:dyDescent="0.25">
      <c r="A5" s="180" t="s">
        <v>45</v>
      </c>
      <c r="B5" s="180"/>
      <c r="C5" s="180"/>
      <c r="D5" s="180"/>
      <c r="E5" s="180"/>
      <c r="F5" s="180"/>
    </row>
    <row r="6" spans="1:10" ht="18" x14ac:dyDescent="0.25">
      <c r="A6" s="3"/>
      <c r="B6" s="3"/>
      <c r="C6" s="3"/>
      <c r="D6" s="3"/>
      <c r="E6" s="4"/>
      <c r="F6" s="4"/>
    </row>
    <row r="7" spans="1:10" x14ac:dyDescent="0.25">
      <c r="A7" s="16" t="s">
        <v>39</v>
      </c>
      <c r="B7" s="16" t="s">
        <v>115</v>
      </c>
      <c r="C7" s="17" t="s">
        <v>116</v>
      </c>
      <c r="D7" s="17" t="s">
        <v>60</v>
      </c>
      <c r="E7" s="63" t="s">
        <v>59</v>
      </c>
      <c r="F7" s="17" t="s">
        <v>117</v>
      </c>
    </row>
    <row r="8" spans="1:10" x14ac:dyDescent="0.25">
      <c r="A8" s="10" t="s">
        <v>46</v>
      </c>
      <c r="B8" s="7"/>
      <c r="C8" s="8"/>
      <c r="D8" s="8"/>
      <c r="E8" s="8"/>
      <c r="F8" s="8"/>
    </row>
    <row r="9" spans="1:10" ht="25.5" x14ac:dyDescent="0.25">
      <c r="A9" s="10" t="s">
        <v>47</v>
      </c>
      <c r="B9" s="7"/>
      <c r="C9" s="8"/>
      <c r="D9" s="8"/>
      <c r="E9" s="8"/>
      <c r="F9" s="8"/>
    </row>
    <row r="10" spans="1:10" ht="25.5" x14ac:dyDescent="0.25">
      <c r="A10" s="15" t="s">
        <v>48</v>
      </c>
      <c r="B10" s="7"/>
      <c r="C10" s="8"/>
      <c r="D10" s="8"/>
      <c r="E10" s="8"/>
      <c r="F10" s="8"/>
    </row>
    <row r="11" spans="1:10" x14ac:dyDescent="0.25">
      <c r="A11" s="15"/>
      <c r="B11" s="7"/>
      <c r="C11" s="8"/>
      <c r="D11" s="8"/>
      <c r="E11" s="8"/>
      <c r="F11" s="8"/>
    </row>
    <row r="12" spans="1:10" x14ac:dyDescent="0.25">
      <c r="A12" s="10" t="s">
        <v>49</v>
      </c>
      <c r="B12" s="7"/>
      <c r="C12" s="8"/>
      <c r="D12" s="8"/>
      <c r="E12" s="8"/>
      <c r="F12" s="8"/>
    </row>
    <row r="13" spans="1:10" x14ac:dyDescent="0.25">
      <c r="A13" s="18" t="s">
        <v>40</v>
      </c>
      <c r="B13" s="7"/>
      <c r="C13" s="8"/>
      <c r="D13" s="8"/>
      <c r="E13" s="8"/>
      <c r="F13" s="8"/>
    </row>
    <row r="14" spans="1:10" x14ac:dyDescent="0.25">
      <c r="A14" s="12" t="s">
        <v>41</v>
      </c>
      <c r="B14" s="7"/>
      <c r="C14" s="8"/>
      <c r="D14" s="8"/>
      <c r="E14" s="8"/>
      <c r="F14" s="9"/>
    </row>
    <row r="15" spans="1:10" x14ac:dyDescent="0.25">
      <c r="A15" s="18" t="s">
        <v>42</v>
      </c>
      <c r="B15" s="7"/>
      <c r="C15" s="8"/>
      <c r="D15" s="8"/>
      <c r="E15" s="8"/>
      <c r="F15" s="9"/>
    </row>
    <row r="16" spans="1:10" x14ac:dyDescent="0.25">
      <c r="A16" s="12" t="s">
        <v>43</v>
      </c>
      <c r="B16" s="7"/>
      <c r="C16" s="8"/>
      <c r="D16" s="8"/>
      <c r="E16" s="8"/>
      <c r="F16" s="9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9"/>
  <sheetViews>
    <sheetView tabSelected="1" workbookViewId="0">
      <selection activeCell="C89" sqref="C89"/>
    </sheetView>
  </sheetViews>
  <sheetFormatPr defaultRowHeight="15" x14ac:dyDescent="0.25"/>
  <cols>
    <col min="1" max="1" width="11.7109375" customWidth="1"/>
    <col min="2" max="2" width="8.42578125" bestFit="1" customWidth="1"/>
    <col min="3" max="3" width="8.7109375" customWidth="1"/>
    <col min="4" max="4" width="50.85546875" customWidth="1"/>
    <col min="5" max="7" width="25.28515625" customWidth="1"/>
    <col min="8" max="8" width="25.28515625" style="42" customWidth="1"/>
    <col min="9" max="9" width="25.28515625" customWidth="1"/>
  </cols>
  <sheetData>
    <row r="1" spans="1:10" ht="42" customHeight="1" x14ac:dyDescent="0.2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x14ac:dyDescent="0.25">
      <c r="A2" s="3"/>
      <c r="B2" s="3"/>
      <c r="C2" s="3"/>
      <c r="D2" s="3"/>
      <c r="E2" s="3"/>
      <c r="F2" s="3"/>
      <c r="G2" s="3"/>
      <c r="H2" s="62"/>
      <c r="I2" s="4"/>
    </row>
    <row r="3" spans="1:10" ht="0.75" customHeight="1" x14ac:dyDescent="0.25">
      <c r="A3" s="180" t="s">
        <v>16</v>
      </c>
      <c r="B3" s="168"/>
      <c r="C3" s="168"/>
      <c r="D3" s="168"/>
      <c r="E3" s="168"/>
      <c r="F3" s="168"/>
      <c r="G3" s="168"/>
      <c r="H3" s="168"/>
      <c r="I3" s="168"/>
    </row>
    <row r="4" spans="1:10" ht="18" hidden="1" x14ac:dyDescent="0.25">
      <c r="A4" s="3"/>
      <c r="B4" s="3"/>
      <c r="C4" s="3"/>
      <c r="D4" s="3"/>
      <c r="E4" s="3"/>
      <c r="F4" s="3"/>
      <c r="G4" s="3"/>
      <c r="H4" s="62"/>
      <c r="I4" s="4"/>
    </row>
    <row r="5" spans="1:10" ht="57.75" customHeight="1" x14ac:dyDescent="0.25">
      <c r="A5" s="205" t="s">
        <v>82</v>
      </c>
      <c r="B5" s="206"/>
      <c r="C5" s="206"/>
      <c r="D5" s="85" t="s">
        <v>83</v>
      </c>
      <c r="E5" s="16" t="s">
        <v>115</v>
      </c>
      <c r="F5" s="17" t="s">
        <v>116</v>
      </c>
      <c r="G5" s="17" t="s">
        <v>60</v>
      </c>
      <c r="H5" s="63" t="s">
        <v>59</v>
      </c>
      <c r="I5" s="17" t="s">
        <v>117</v>
      </c>
    </row>
    <row r="6" spans="1:10" ht="32.25" customHeight="1" x14ac:dyDescent="0.25">
      <c r="A6" s="203" t="s">
        <v>84</v>
      </c>
      <c r="B6" s="204"/>
      <c r="C6" s="204"/>
      <c r="D6" s="106" t="s">
        <v>85</v>
      </c>
      <c r="E6" s="153">
        <f>SUM(E7,E12,E15,E19,E24,E27)</f>
        <v>471262.29999999993</v>
      </c>
      <c r="F6" s="153">
        <v>627900</v>
      </c>
      <c r="G6" s="153">
        <f>SUM(G7,G12,G15,G19,G27)</f>
        <v>82760</v>
      </c>
      <c r="H6" s="154">
        <f>G6/F6</f>
        <v>0.13180442745660137</v>
      </c>
      <c r="I6" s="152">
        <f>SUM(F6+G6)</f>
        <v>710660</v>
      </c>
    </row>
    <row r="7" spans="1:10" ht="15" customHeight="1" x14ac:dyDescent="0.25">
      <c r="A7" s="207" t="s">
        <v>66</v>
      </c>
      <c r="B7" s="208"/>
      <c r="C7" s="208"/>
      <c r="D7" s="86" t="s">
        <v>108</v>
      </c>
      <c r="E7" s="87">
        <v>205421.11</v>
      </c>
      <c r="F7" s="87">
        <v>289500</v>
      </c>
      <c r="G7" s="87">
        <f>SUM(G9,G10)</f>
        <v>20780</v>
      </c>
      <c r="H7" s="109">
        <f>G7/F7</f>
        <v>7.1778929188255611E-2</v>
      </c>
      <c r="I7" s="160">
        <f t="shared" ref="I7:I70" si="0">SUM(F7+G7)</f>
        <v>310280</v>
      </c>
    </row>
    <row r="8" spans="1:10" ht="15" customHeight="1" x14ac:dyDescent="0.25">
      <c r="A8" s="195">
        <v>3</v>
      </c>
      <c r="B8" s="196"/>
      <c r="C8" s="196"/>
      <c r="D8" s="88" t="s">
        <v>9</v>
      </c>
      <c r="E8" s="89">
        <f>SUM(E9,E10,E11)</f>
        <v>205421.11</v>
      </c>
      <c r="F8" s="89">
        <v>289500</v>
      </c>
      <c r="G8" s="89">
        <v>20780</v>
      </c>
      <c r="H8" s="111">
        <f t="shared" ref="H8:H65" si="1">G8/F8</f>
        <v>7.1778929188255611E-2</v>
      </c>
      <c r="I8" s="161">
        <f t="shared" si="0"/>
        <v>310280</v>
      </c>
    </row>
    <row r="9" spans="1:10" ht="15" customHeight="1" x14ac:dyDescent="0.25">
      <c r="A9" s="195">
        <v>31</v>
      </c>
      <c r="B9" s="196"/>
      <c r="C9" s="196"/>
      <c r="D9" s="88" t="s">
        <v>10</v>
      </c>
      <c r="E9" s="89">
        <v>167311.29999999999</v>
      </c>
      <c r="F9" s="89">
        <v>237800</v>
      </c>
      <c r="G9" s="89">
        <v>17900</v>
      </c>
      <c r="H9" s="111">
        <f t="shared" si="1"/>
        <v>7.5273338940285955E-2</v>
      </c>
      <c r="I9" s="161">
        <f t="shared" si="0"/>
        <v>255700</v>
      </c>
    </row>
    <row r="10" spans="1:10" x14ac:dyDescent="0.25">
      <c r="A10" s="195">
        <v>32</v>
      </c>
      <c r="B10" s="196"/>
      <c r="C10" s="196"/>
      <c r="D10" s="88" t="s">
        <v>18</v>
      </c>
      <c r="E10" s="89">
        <v>38105.31</v>
      </c>
      <c r="F10" s="89">
        <v>51630</v>
      </c>
      <c r="G10" s="89">
        <v>2880</v>
      </c>
      <c r="H10" s="111">
        <f t="shared" si="1"/>
        <v>5.5781522370714702E-2</v>
      </c>
      <c r="I10" s="161">
        <f t="shared" si="0"/>
        <v>54510</v>
      </c>
    </row>
    <row r="11" spans="1:10" x14ac:dyDescent="0.25">
      <c r="A11" s="190">
        <v>34</v>
      </c>
      <c r="B11" s="188"/>
      <c r="C11" s="189"/>
      <c r="D11" s="88" t="s">
        <v>86</v>
      </c>
      <c r="E11" s="89">
        <v>4.5</v>
      </c>
      <c r="F11" s="93">
        <v>70</v>
      </c>
      <c r="G11" s="93">
        <v>0</v>
      </c>
      <c r="H11" s="111">
        <v>0</v>
      </c>
      <c r="I11" s="161">
        <f t="shared" si="0"/>
        <v>70</v>
      </c>
    </row>
    <row r="12" spans="1:10" ht="15" customHeight="1" x14ac:dyDescent="0.25">
      <c r="A12" s="193" t="s">
        <v>87</v>
      </c>
      <c r="B12" s="194"/>
      <c r="C12" s="194"/>
      <c r="D12" s="94" t="s">
        <v>88</v>
      </c>
      <c r="E12" s="87">
        <v>22955.72</v>
      </c>
      <c r="F12" s="95">
        <v>21600</v>
      </c>
      <c r="G12" s="95">
        <v>6200</v>
      </c>
      <c r="H12" s="109">
        <f t="shared" si="1"/>
        <v>0.28703703703703703</v>
      </c>
      <c r="I12" s="160">
        <f t="shared" si="0"/>
        <v>27800</v>
      </c>
    </row>
    <row r="13" spans="1:10" ht="14.25" customHeight="1" x14ac:dyDescent="0.25">
      <c r="A13" s="195">
        <v>3</v>
      </c>
      <c r="B13" s="196"/>
      <c r="C13" s="196"/>
      <c r="D13" s="88" t="s">
        <v>9</v>
      </c>
      <c r="E13" s="89">
        <v>22955.72</v>
      </c>
      <c r="F13" s="93">
        <v>21600</v>
      </c>
      <c r="G13" s="93">
        <v>6200</v>
      </c>
      <c r="H13" s="111">
        <f t="shared" si="1"/>
        <v>0.28703703703703703</v>
      </c>
      <c r="I13" s="161">
        <f t="shared" si="0"/>
        <v>27800</v>
      </c>
    </row>
    <row r="14" spans="1:10" ht="15" customHeight="1" x14ac:dyDescent="0.25">
      <c r="A14" s="195">
        <v>31</v>
      </c>
      <c r="B14" s="196"/>
      <c r="C14" s="196"/>
      <c r="D14" s="88" t="s">
        <v>10</v>
      </c>
      <c r="E14" s="89">
        <v>22955.72</v>
      </c>
      <c r="F14" s="89">
        <v>21600</v>
      </c>
      <c r="G14" s="89">
        <v>6200</v>
      </c>
      <c r="H14" s="111">
        <f t="shared" si="1"/>
        <v>0.28703703703703703</v>
      </c>
      <c r="I14" s="161">
        <f t="shared" si="0"/>
        <v>27800</v>
      </c>
    </row>
    <row r="15" spans="1:10" x14ac:dyDescent="0.25">
      <c r="A15" s="193" t="s">
        <v>67</v>
      </c>
      <c r="B15" s="194"/>
      <c r="C15" s="194"/>
      <c r="D15" s="96" t="s">
        <v>68</v>
      </c>
      <c r="E15" s="87">
        <v>191985.38</v>
      </c>
      <c r="F15" s="87">
        <v>246200</v>
      </c>
      <c r="G15" s="87">
        <v>18400</v>
      </c>
      <c r="H15" s="109">
        <f t="shared" si="1"/>
        <v>7.473598700243704E-2</v>
      </c>
      <c r="I15" s="160">
        <f t="shared" si="0"/>
        <v>264600</v>
      </c>
    </row>
    <row r="16" spans="1:10" x14ac:dyDescent="0.25">
      <c r="A16" s="195">
        <v>3</v>
      </c>
      <c r="B16" s="196"/>
      <c r="C16" s="196"/>
      <c r="D16" s="88" t="s">
        <v>9</v>
      </c>
      <c r="E16" s="89">
        <v>191985.38</v>
      </c>
      <c r="F16" s="93">
        <v>246200</v>
      </c>
      <c r="G16" s="93">
        <v>18400</v>
      </c>
      <c r="H16" s="111">
        <f t="shared" si="1"/>
        <v>7.473598700243704E-2</v>
      </c>
      <c r="I16" s="161">
        <f t="shared" si="0"/>
        <v>264600</v>
      </c>
    </row>
    <row r="17" spans="1:9" ht="15" customHeight="1" x14ac:dyDescent="0.25">
      <c r="A17" s="195">
        <v>31</v>
      </c>
      <c r="B17" s="196"/>
      <c r="C17" s="196"/>
      <c r="D17" s="88" t="s">
        <v>10</v>
      </c>
      <c r="E17" s="89">
        <v>191985.38</v>
      </c>
      <c r="F17" s="93">
        <v>246200</v>
      </c>
      <c r="G17" s="93">
        <v>18400</v>
      </c>
      <c r="H17" s="111">
        <v>7.4300000000000005E-2</v>
      </c>
      <c r="I17" s="161">
        <f t="shared" si="0"/>
        <v>264600</v>
      </c>
    </row>
    <row r="18" spans="1:9" x14ac:dyDescent="0.25">
      <c r="A18" s="195">
        <v>32</v>
      </c>
      <c r="B18" s="196"/>
      <c r="C18" s="196"/>
      <c r="D18" s="88" t="s">
        <v>18</v>
      </c>
      <c r="E18" s="89">
        <v>0</v>
      </c>
      <c r="F18" s="89">
        <v>0</v>
      </c>
      <c r="G18" s="89">
        <v>0</v>
      </c>
      <c r="H18" s="111">
        <v>0</v>
      </c>
      <c r="I18" s="161">
        <f t="shared" si="0"/>
        <v>0</v>
      </c>
    </row>
    <row r="19" spans="1:9" ht="28.5" x14ac:dyDescent="0.25">
      <c r="A19" s="187" t="s">
        <v>89</v>
      </c>
      <c r="B19" s="188"/>
      <c r="C19" s="189"/>
      <c r="D19" s="86" t="s">
        <v>90</v>
      </c>
      <c r="E19" s="87">
        <v>48800.09</v>
      </c>
      <c r="F19" s="95">
        <v>70600</v>
      </c>
      <c r="G19" s="95">
        <v>37380</v>
      </c>
      <c r="H19" s="109">
        <f t="shared" si="1"/>
        <v>0.52946175637393766</v>
      </c>
      <c r="I19" s="160">
        <f t="shared" si="0"/>
        <v>107980</v>
      </c>
    </row>
    <row r="20" spans="1:9" ht="15" customHeight="1" x14ac:dyDescent="0.25">
      <c r="A20" s="190">
        <v>3</v>
      </c>
      <c r="B20" s="188"/>
      <c r="C20" s="189"/>
      <c r="D20" s="88" t="s">
        <v>9</v>
      </c>
      <c r="E20" s="89">
        <v>48800.09</v>
      </c>
      <c r="F20" s="89">
        <v>70600</v>
      </c>
      <c r="G20" s="89">
        <f>SUM(G21,G22,G23)</f>
        <v>37380</v>
      </c>
      <c r="H20" s="111">
        <f t="shared" si="1"/>
        <v>0.52946175637393766</v>
      </c>
      <c r="I20" s="161">
        <f t="shared" si="0"/>
        <v>107980</v>
      </c>
    </row>
    <row r="21" spans="1:9" x14ac:dyDescent="0.25">
      <c r="A21" s="190">
        <v>31</v>
      </c>
      <c r="B21" s="188"/>
      <c r="C21" s="189"/>
      <c r="D21" s="88" t="s">
        <v>10</v>
      </c>
      <c r="E21" s="89">
        <v>0</v>
      </c>
      <c r="F21" s="89">
        <v>1200</v>
      </c>
      <c r="G21" s="89">
        <v>0</v>
      </c>
      <c r="H21" s="111">
        <f t="shared" si="1"/>
        <v>0</v>
      </c>
      <c r="I21" s="161">
        <f t="shared" si="0"/>
        <v>1200</v>
      </c>
    </row>
    <row r="22" spans="1:9" x14ac:dyDescent="0.25">
      <c r="A22" s="90">
        <v>32</v>
      </c>
      <c r="B22" s="91"/>
      <c r="C22" s="92"/>
      <c r="D22" s="88" t="s">
        <v>18</v>
      </c>
      <c r="E22" s="89">
        <v>48800.09</v>
      </c>
      <c r="F22" s="93">
        <v>69380</v>
      </c>
      <c r="G22" s="89">
        <v>37400</v>
      </c>
      <c r="H22" s="111">
        <f t="shared" si="1"/>
        <v>0.53906024791006057</v>
      </c>
      <c r="I22" s="161">
        <f t="shared" si="0"/>
        <v>106780</v>
      </c>
    </row>
    <row r="23" spans="1:9" x14ac:dyDescent="0.25">
      <c r="A23" s="90">
        <v>34</v>
      </c>
      <c r="B23" s="91"/>
      <c r="C23" s="92"/>
      <c r="D23" s="88" t="s">
        <v>62</v>
      </c>
      <c r="E23" s="89">
        <v>0</v>
      </c>
      <c r="F23" s="93">
        <v>20</v>
      </c>
      <c r="G23" s="89">
        <v>-20</v>
      </c>
      <c r="H23" s="111">
        <v>0</v>
      </c>
      <c r="I23" s="161">
        <f t="shared" si="0"/>
        <v>0</v>
      </c>
    </row>
    <row r="24" spans="1:9" ht="39" customHeight="1" x14ac:dyDescent="0.25">
      <c r="A24" s="212" t="s">
        <v>91</v>
      </c>
      <c r="B24" s="213"/>
      <c r="C24" s="214"/>
      <c r="D24" s="114" t="s">
        <v>110</v>
      </c>
      <c r="E24" s="87"/>
      <c r="F24" s="87">
        <v>0</v>
      </c>
      <c r="G24" s="87">
        <v>0</v>
      </c>
      <c r="H24" s="109">
        <v>0</v>
      </c>
      <c r="I24" s="160">
        <f t="shared" si="0"/>
        <v>0</v>
      </c>
    </row>
    <row r="25" spans="1:9" x14ac:dyDescent="0.25">
      <c r="A25" s="90">
        <v>3</v>
      </c>
      <c r="B25" s="91"/>
      <c r="C25" s="92"/>
      <c r="D25" s="88" t="s">
        <v>9</v>
      </c>
      <c r="E25" s="89"/>
      <c r="F25" s="89">
        <v>0</v>
      </c>
      <c r="G25" s="89">
        <v>0</v>
      </c>
      <c r="H25" s="111">
        <v>0</v>
      </c>
      <c r="I25" s="161">
        <f t="shared" si="0"/>
        <v>0</v>
      </c>
    </row>
    <row r="26" spans="1:9" x14ac:dyDescent="0.25">
      <c r="A26" s="90">
        <v>32</v>
      </c>
      <c r="B26" s="91"/>
      <c r="C26" s="92"/>
      <c r="D26" s="88" t="s">
        <v>18</v>
      </c>
      <c r="E26" s="89"/>
      <c r="F26" s="89">
        <v>0</v>
      </c>
      <c r="G26" s="89">
        <v>0</v>
      </c>
      <c r="H26" s="111">
        <v>0</v>
      </c>
      <c r="I26" s="161">
        <f t="shared" si="0"/>
        <v>0</v>
      </c>
    </row>
    <row r="27" spans="1:9" ht="38.25" customHeight="1" x14ac:dyDescent="0.25">
      <c r="A27" s="187" t="s">
        <v>92</v>
      </c>
      <c r="B27" s="188"/>
      <c r="C27" s="189"/>
      <c r="D27" s="85" t="s">
        <v>93</v>
      </c>
      <c r="E27" s="87">
        <v>2100</v>
      </c>
      <c r="F27" s="87">
        <v>0</v>
      </c>
      <c r="G27" s="87">
        <v>0</v>
      </c>
      <c r="H27" s="109">
        <v>0</v>
      </c>
      <c r="I27" s="160">
        <f t="shared" si="0"/>
        <v>0</v>
      </c>
    </row>
    <row r="28" spans="1:9" ht="19.5" customHeight="1" x14ac:dyDescent="0.25">
      <c r="A28" s="190">
        <v>3</v>
      </c>
      <c r="B28" s="188"/>
      <c r="C28" s="189"/>
      <c r="D28" s="88" t="s">
        <v>9</v>
      </c>
      <c r="E28" s="87">
        <v>2100</v>
      </c>
      <c r="F28" s="89">
        <v>0</v>
      </c>
      <c r="G28" s="89">
        <v>0</v>
      </c>
      <c r="H28" s="111">
        <v>0</v>
      </c>
      <c r="I28" s="161">
        <f t="shared" si="0"/>
        <v>0</v>
      </c>
    </row>
    <row r="29" spans="1:9" ht="13.5" customHeight="1" x14ac:dyDescent="0.25">
      <c r="A29" s="190">
        <v>32</v>
      </c>
      <c r="B29" s="188"/>
      <c r="C29" s="189"/>
      <c r="D29" s="88" t="s">
        <v>18</v>
      </c>
      <c r="E29" s="89">
        <v>2100</v>
      </c>
      <c r="F29" s="89">
        <v>0</v>
      </c>
      <c r="G29" s="89">
        <v>0</v>
      </c>
      <c r="H29" s="111">
        <v>0</v>
      </c>
      <c r="I29" s="161">
        <f t="shared" si="0"/>
        <v>0</v>
      </c>
    </row>
    <row r="30" spans="1:9" ht="40.5" customHeight="1" x14ac:dyDescent="0.25">
      <c r="A30" s="191" t="s">
        <v>94</v>
      </c>
      <c r="B30" s="192"/>
      <c r="C30" s="192"/>
      <c r="D30" s="106" t="s">
        <v>95</v>
      </c>
      <c r="E30" s="152">
        <f>SUM(E31,E34,E37,E40,E43)</f>
        <v>104087.14</v>
      </c>
      <c r="F30" s="152">
        <v>99016</v>
      </c>
      <c r="G30" s="152">
        <f>SUM(G31,G34,G37,G40)</f>
        <v>48330</v>
      </c>
      <c r="H30" s="154">
        <f t="shared" si="1"/>
        <v>0.48810293285933587</v>
      </c>
      <c r="I30" s="160">
        <f t="shared" si="0"/>
        <v>147346</v>
      </c>
    </row>
    <row r="31" spans="1:9" x14ac:dyDescent="0.25">
      <c r="A31" s="193" t="s">
        <v>66</v>
      </c>
      <c r="B31" s="194"/>
      <c r="C31" s="194"/>
      <c r="D31" s="96" t="s">
        <v>96</v>
      </c>
      <c r="E31" s="87">
        <v>20265.39</v>
      </c>
      <c r="F31" s="95">
        <v>19000</v>
      </c>
      <c r="G31" s="95">
        <v>0</v>
      </c>
      <c r="H31" s="142">
        <f t="shared" si="1"/>
        <v>0</v>
      </c>
      <c r="I31" s="160">
        <f t="shared" si="0"/>
        <v>19000</v>
      </c>
    </row>
    <row r="32" spans="1:9" x14ac:dyDescent="0.25">
      <c r="A32" s="195">
        <v>3</v>
      </c>
      <c r="B32" s="196"/>
      <c r="C32" s="196"/>
      <c r="D32" s="88" t="s">
        <v>9</v>
      </c>
      <c r="E32" s="89">
        <v>20065.39</v>
      </c>
      <c r="F32" s="93">
        <v>19000</v>
      </c>
      <c r="G32" s="93">
        <v>0</v>
      </c>
      <c r="H32" s="151">
        <f t="shared" si="1"/>
        <v>0</v>
      </c>
      <c r="I32" s="161">
        <f t="shared" si="0"/>
        <v>19000</v>
      </c>
    </row>
    <row r="33" spans="1:9" x14ac:dyDescent="0.25">
      <c r="A33" s="195">
        <v>32</v>
      </c>
      <c r="B33" s="196"/>
      <c r="C33" s="196"/>
      <c r="D33" s="88" t="s">
        <v>18</v>
      </c>
      <c r="E33" s="89">
        <v>20065.39</v>
      </c>
      <c r="F33" s="89">
        <v>19000</v>
      </c>
      <c r="G33" s="89">
        <v>0</v>
      </c>
      <c r="H33" s="151">
        <f t="shared" si="1"/>
        <v>0</v>
      </c>
      <c r="I33" s="161">
        <f t="shared" si="0"/>
        <v>19000</v>
      </c>
    </row>
    <row r="34" spans="1:9" ht="28.5" x14ac:dyDescent="0.25">
      <c r="A34" s="187" t="s">
        <v>89</v>
      </c>
      <c r="B34" s="188"/>
      <c r="C34" s="189"/>
      <c r="D34" s="86" t="s">
        <v>90</v>
      </c>
      <c r="E34" s="87">
        <v>31150.93</v>
      </c>
      <c r="F34" s="95">
        <v>8000</v>
      </c>
      <c r="G34" s="95">
        <v>350</v>
      </c>
      <c r="H34" s="142">
        <f t="shared" si="1"/>
        <v>4.3749999999999997E-2</v>
      </c>
      <c r="I34" s="160">
        <f t="shared" si="0"/>
        <v>8350</v>
      </c>
    </row>
    <row r="35" spans="1:9" ht="15" customHeight="1" x14ac:dyDescent="0.25">
      <c r="A35" s="190">
        <v>3</v>
      </c>
      <c r="B35" s="188"/>
      <c r="C35" s="189"/>
      <c r="D35" s="88" t="s">
        <v>9</v>
      </c>
      <c r="E35" s="89">
        <v>31150.93</v>
      </c>
      <c r="F35" s="89">
        <v>8000</v>
      </c>
      <c r="G35" s="89">
        <v>350</v>
      </c>
      <c r="H35" s="151">
        <f t="shared" si="1"/>
        <v>4.3749999999999997E-2</v>
      </c>
      <c r="I35" s="161">
        <f t="shared" si="0"/>
        <v>8350</v>
      </c>
    </row>
    <row r="36" spans="1:9" x14ac:dyDescent="0.25">
      <c r="A36" s="190">
        <v>32</v>
      </c>
      <c r="B36" s="188"/>
      <c r="C36" s="189"/>
      <c r="D36" s="88" t="s">
        <v>18</v>
      </c>
      <c r="E36" s="89">
        <v>31150.93</v>
      </c>
      <c r="F36" s="89">
        <v>8000</v>
      </c>
      <c r="G36" s="89">
        <v>350</v>
      </c>
      <c r="H36" s="151">
        <f t="shared" si="1"/>
        <v>4.3749999999999997E-2</v>
      </c>
      <c r="I36" s="161">
        <f t="shared" si="0"/>
        <v>8350</v>
      </c>
    </row>
    <row r="37" spans="1:9" x14ac:dyDescent="0.25">
      <c r="A37" s="187" t="s">
        <v>67</v>
      </c>
      <c r="B37" s="197"/>
      <c r="C37" s="198"/>
      <c r="D37" s="96" t="s">
        <v>68</v>
      </c>
      <c r="E37" s="87">
        <v>41804.82</v>
      </c>
      <c r="F37" s="95">
        <v>50400</v>
      </c>
      <c r="G37" s="95">
        <v>47980</v>
      </c>
      <c r="H37" s="142">
        <f t="shared" si="1"/>
        <v>0.95198412698412693</v>
      </c>
      <c r="I37" s="160">
        <f t="shared" si="0"/>
        <v>98380</v>
      </c>
    </row>
    <row r="38" spans="1:9" ht="25.5" customHeight="1" x14ac:dyDescent="0.25">
      <c r="A38" s="190">
        <v>3</v>
      </c>
      <c r="B38" s="188"/>
      <c r="C38" s="189"/>
      <c r="D38" s="88" t="s">
        <v>9</v>
      </c>
      <c r="E38" s="89">
        <v>41804.82</v>
      </c>
      <c r="F38" s="89">
        <v>50400</v>
      </c>
      <c r="G38" s="89">
        <v>47980</v>
      </c>
      <c r="H38" s="151">
        <f t="shared" si="1"/>
        <v>0.95198412698412693</v>
      </c>
      <c r="I38" s="161">
        <f t="shared" si="0"/>
        <v>98380</v>
      </c>
    </row>
    <row r="39" spans="1:9" x14ac:dyDescent="0.25">
      <c r="A39" s="190">
        <v>32</v>
      </c>
      <c r="B39" s="188"/>
      <c r="C39" s="189"/>
      <c r="D39" s="88" t="s">
        <v>18</v>
      </c>
      <c r="E39" s="89">
        <v>41804.82</v>
      </c>
      <c r="F39" s="89">
        <v>50400</v>
      </c>
      <c r="G39" s="89">
        <v>47980</v>
      </c>
      <c r="H39" s="151">
        <f t="shared" si="1"/>
        <v>0.95198412698412693</v>
      </c>
      <c r="I39" s="161">
        <f t="shared" si="0"/>
        <v>98380</v>
      </c>
    </row>
    <row r="40" spans="1:9" ht="31.5" customHeight="1" x14ac:dyDescent="0.25">
      <c r="A40" s="209" t="s">
        <v>97</v>
      </c>
      <c r="B40" s="210"/>
      <c r="C40" s="211"/>
      <c r="D40" s="85" t="s">
        <v>98</v>
      </c>
      <c r="E40" s="87">
        <v>10786</v>
      </c>
      <c r="F40" s="95">
        <v>21616</v>
      </c>
      <c r="G40" s="95">
        <v>0</v>
      </c>
      <c r="H40" s="142">
        <v>1</v>
      </c>
      <c r="I40" s="160">
        <f t="shared" si="0"/>
        <v>21616</v>
      </c>
    </row>
    <row r="41" spans="1:9" x14ac:dyDescent="0.25">
      <c r="A41" s="90">
        <v>3</v>
      </c>
      <c r="B41" s="91"/>
      <c r="C41" s="92"/>
      <c r="D41" s="88" t="s">
        <v>9</v>
      </c>
      <c r="E41" s="89">
        <v>10786</v>
      </c>
      <c r="F41" s="93">
        <v>21616</v>
      </c>
      <c r="G41" s="93">
        <v>0</v>
      </c>
      <c r="H41" s="151">
        <v>1</v>
      </c>
      <c r="I41" s="161">
        <f t="shared" si="0"/>
        <v>21616</v>
      </c>
    </row>
    <row r="42" spans="1:9" ht="15" customHeight="1" x14ac:dyDescent="0.25">
      <c r="A42" s="90">
        <v>32</v>
      </c>
      <c r="B42" s="91"/>
      <c r="C42" s="92"/>
      <c r="D42" s="88" t="s">
        <v>18</v>
      </c>
      <c r="E42" s="89">
        <v>10786</v>
      </c>
      <c r="F42" s="89">
        <v>21616</v>
      </c>
      <c r="G42" s="89">
        <v>0</v>
      </c>
      <c r="H42" s="151">
        <v>1</v>
      </c>
      <c r="I42" s="161">
        <f t="shared" si="0"/>
        <v>21616</v>
      </c>
    </row>
    <row r="43" spans="1:9" ht="25.5" customHeight="1" x14ac:dyDescent="0.25">
      <c r="A43" s="98" t="s">
        <v>99</v>
      </c>
      <c r="B43" s="91"/>
      <c r="C43" s="92"/>
      <c r="D43" s="85" t="s">
        <v>100</v>
      </c>
      <c r="E43" s="87">
        <v>80</v>
      </c>
      <c r="F43" s="87">
        <v>0</v>
      </c>
      <c r="G43" s="87">
        <v>0</v>
      </c>
      <c r="H43" s="142">
        <v>0</v>
      </c>
      <c r="I43" s="160">
        <f t="shared" si="0"/>
        <v>0</v>
      </c>
    </row>
    <row r="44" spans="1:9" ht="15" customHeight="1" x14ac:dyDescent="0.25">
      <c r="A44" s="90">
        <v>3</v>
      </c>
      <c r="B44" s="91"/>
      <c r="C44" s="92"/>
      <c r="D44" s="88" t="s">
        <v>9</v>
      </c>
      <c r="E44" s="89">
        <v>80</v>
      </c>
      <c r="F44" s="89">
        <v>0</v>
      </c>
      <c r="G44" s="89">
        <v>0</v>
      </c>
      <c r="H44" s="151">
        <v>0</v>
      </c>
      <c r="I44" s="161">
        <f t="shared" si="0"/>
        <v>0</v>
      </c>
    </row>
    <row r="45" spans="1:9" x14ac:dyDescent="0.25">
      <c r="A45" s="90">
        <v>32</v>
      </c>
      <c r="B45" s="91"/>
      <c r="C45" s="92"/>
      <c r="D45" s="88" t="s">
        <v>18</v>
      </c>
      <c r="E45" s="89">
        <v>80</v>
      </c>
      <c r="F45" s="89">
        <v>0</v>
      </c>
      <c r="G45" s="89">
        <v>0</v>
      </c>
      <c r="H45" s="151">
        <v>0</v>
      </c>
      <c r="I45" s="161">
        <f t="shared" si="0"/>
        <v>0</v>
      </c>
    </row>
    <row r="46" spans="1:9" ht="39" customHeight="1" x14ac:dyDescent="0.25">
      <c r="A46" s="191" t="s">
        <v>101</v>
      </c>
      <c r="B46" s="192"/>
      <c r="C46" s="192"/>
      <c r="D46" s="106" t="s">
        <v>102</v>
      </c>
      <c r="E46" s="152">
        <f>SUM(E47,E51,E55)</f>
        <v>69318.83</v>
      </c>
      <c r="F46" s="155">
        <v>14600</v>
      </c>
      <c r="G46" s="152">
        <f>SUM(G47,G51,G55)</f>
        <v>12450</v>
      </c>
      <c r="H46" s="154">
        <f t="shared" si="1"/>
        <v>0.85273972602739723</v>
      </c>
      <c r="I46" s="160">
        <f t="shared" si="0"/>
        <v>27050</v>
      </c>
    </row>
    <row r="47" spans="1:9" x14ac:dyDescent="0.25">
      <c r="A47" s="199" t="s">
        <v>66</v>
      </c>
      <c r="B47" s="200"/>
      <c r="C47" s="200"/>
      <c r="D47" s="85" t="s">
        <v>96</v>
      </c>
      <c r="E47" s="87">
        <v>21010.43</v>
      </c>
      <c r="F47" s="95">
        <v>0</v>
      </c>
      <c r="G47" s="87">
        <v>10000</v>
      </c>
      <c r="H47" s="142">
        <v>0</v>
      </c>
      <c r="I47" s="160">
        <f t="shared" si="0"/>
        <v>10000</v>
      </c>
    </row>
    <row r="48" spans="1:9" ht="25.5" customHeight="1" x14ac:dyDescent="0.25">
      <c r="A48" s="195">
        <v>4</v>
      </c>
      <c r="B48" s="196"/>
      <c r="C48" s="196"/>
      <c r="D48" s="88" t="s">
        <v>11</v>
      </c>
      <c r="E48" s="87">
        <v>4705.43</v>
      </c>
      <c r="F48" s="89">
        <v>0</v>
      </c>
      <c r="G48" s="89">
        <v>10000</v>
      </c>
      <c r="H48" s="151">
        <v>0</v>
      </c>
      <c r="I48" s="161">
        <f t="shared" si="0"/>
        <v>10000</v>
      </c>
    </row>
    <row r="49" spans="1:9" ht="15" customHeight="1" x14ac:dyDescent="0.25">
      <c r="A49" s="195">
        <v>42</v>
      </c>
      <c r="B49" s="196"/>
      <c r="C49" s="196"/>
      <c r="D49" s="88" t="s">
        <v>25</v>
      </c>
      <c r="E49" s="89">
        <v>4705.43</v>
      </c>
      <c r="F49" s="89">
        <v>0</v>
      </c>
      <c r="G49" s="89">
        <v>10000</v>
      </c>
      <c r="H49" s="151">
        <v>0</v>
      </c>
      <c r="I49" s="161">
        <f t="shared" si="0"/>
        <v>10000</v>
      </c>
    </row>
    <row r="50" spans="1:9" ht="32.25" customHeight="1" x14ac:dyDescent="0.25">
      <c r="A50" s="90">
        <v>45</v>
      </c>
      <c r="B50" s="99"/>
      <c r="C50" s="100"/>
      <c r="D50" s="117" t="s">
        <v>114</v>
      </c>
      <c r="E50" s="89">
        <v>16305</v>
      </c>
      <c r="F50" s="89">
        <v>0</v>
      </c>
      <c r="G50" s="89">
        <v>0</v>
      </c>
      <c r="H50" s="142">
        <v>0</v>
      </c>
      <c r="I50" s="160">
        <f t="shared" si="0"/>
        <v>0</v>
      </c>
    </row>
    <row r="51" spans="1:9" ht="28.5" x14ac:dyDescent="0.25">
      <c r="A51" s="193" t="s">
        <v>89</v>
      </c>
      <c r="B51" s="194"/>
      <c r="C51" s="194"/>
      <c r="D51" s="86" t="s">
        <v>90</v>
      </c>
      <c r="E51" s="87">
        <v>4509.87</v>
      </c>
      <c r="F51" s="87">
        <v>5300</v>
      </c>
      <c r="G51" s="87">
        <v>-3250</v>
      </c>
      <c r="H51" s="142">
        <v>0</v>
      </c>
      <c r="I51" s="160">
        <f t="shared" si="0"/>
        <v>2050</v>
      </c>
    </row>
    <row r="52" spans="1:9" x14ac:dyDescent="0.25">
      <c r="A52" s="195">
        <v>4</v>
      </c>
      <c r="B52" s="196"/>
      <c r="C52" s="196"/>
      <c r="D52" s="88" t="s">
        <v>11</v>
      </c>
      <c r="E52" s="89">
        <v>4509.87</v>
      </c>
      <c r="F52" s="93">
        <v>5300</v>
      </c>
      <c r="G52" s="89">
        <v>-3250</v>
      </c>
      <c r="H52" s="151">
        <v>0</v>
      </c>
      <c r="I52" s="161">
        <f t="shared" si="0"/>
        <v>2050</v>
      </c>
    </row>
    <row r="53" spans="1:9" ht="28.5" x14ac:dyDescent="0.25">
      <c r="A53" s="195">
        <v>41</v>
      </c>
      <c r="B53" s="196"/>
      <c r="C53" s="196"/>
      <c r="D53" s="88" t="s">
        <v>103</v>
      </c>
      <c r="E53" s="89">
        <v>4201.47</v>
      </c>
      <c r="F53" s="93">
        <v>4600</v>
      </c>
      <c r="G53" s="89">
        <v>-2250</v>
      </c>
      <c r="H53" s="151">
        <v>0</v>
      </c>
      <c r="I53" s="161">
        <f t="shared" si="0"/>
        <v>2350</v>
      </c>
    </row>
    <row r="54" spans="1:9" x14ac:dyDescent="0.25">
      <c r="A54" s="190">
        <v>42</v>
      </c>
      <c r="B54" s="188"/>
      <c r="C54" s="189"/>
      <c r="D54" s="101" t="s">
        <v>25</v>
      </c>
      <c r="E54" s="156">
        <v>308.39999999999998</v>
      </c>
      <c r="F54" s="157">
        <v>700</v>
      </c>
      <c r="G54" s="157">
        <v>-700</v>
      </c>
      <c r="H54" s="151">
        <v>0</v>
      </c>
      <c r="I54" s="161">
        <f t="shared" si="0"/>
        <v>0</v>
      </c>
    </row>
    <row r="55" spans="1:9" ht="42.75" x14ac:dyDescent="0.25">
      <c r="A55" s="97" t="s">
        <v>104</v>
      </c>
      <c r="B55" s="91"/>
      <c r="C55" s="92"/>
      <c r="D55" s="101" t="s">
        <v>68</v>
      </c>
      <c r="E55" s="158">
        <f>SUM(E57,E58)</f>
        <v>43798.53</v>
      </c>
      <c r="F55" s="158">
        <v>9300</v>
      </c>
      <c r="G55" s="158">
        <v>5700</v>
      </c>
      <c r="H55" s="142">
        <f t="shared" si="1"/>
        <v>0.61290322580645162</v>
      </c>
      <c r="I55" s="160">
        <f t="shared" si="0"/>
        <v>15000</v>
      </c>
    </row>
    <row r="56" spans="1:9" x14ac:dyDescent="0.25">
      <c r="A56" s="90">
        <v>4</v>
      </c>
      <c r="B56" s="91"/>
      <c r="C56" s="92"/>
      <c r="D56" s="101" t="s">
        <v>25</v>
      </c>
      <c r="E56" s="157">
        <v>43798.53</v>
      </c>
      <c r="F56" s="157">
        <v>9300</v>
      </c>
      <c r="G56" s="157">
        <v>5700</v>
      </c>
      <c r="H56" s="151">
        <f t="shared" si="1"/>
        <v>0.61290322580645162</v>
      </c>
      <c r="I56" s="161">
        <f t="shared" si="0"/>
        <v>15000</v>
      </c>
    </row>
    <row r="57" spans="1:9" x14ac:dyDescent="0.25">
      <c r="A57" s="90">
        <v>42</v>
      </c>
      <c r="B57" s="91"/>
      <c r="C57" s="92"/>
      <c r="D57" s="101" t="s">
        <v>25</v>
      </c>
      <c r="E57" s="157">
        <v>10700</v>
      </c>
      <c r="F57" s="157">
        <v>9300</v>
      </c>
      <c r="G57" s="157">
        <v>5700</v>
      </c>
      <c r="H57" s="151">
        <f t="shared" si="1"/>
        <v>0.61290322580645162</v>
      </c>
      <c r="I57" s="161">
        <f t="shared" si="0"/>
        <v>15000</v>
      </c>
    </row>
    <row r="58" spans="1:9" ht="28.5" x14ac:dyDescent="0.25">
      <c r="A58" s="90">
        <v>45</v>
      </c>
      <c r="B58" s="91"/>
      <c r="C58" s="92"/>
      <c r="D58" s="117" t="s">
        <v>114</v>
      </c>
      <c r="E58" s="157">
        <v>33098.53</v>
      </c>
      <c r="F58" s="157">
        <v>0</v>
      </c>
      <c r="G58" s="157">
        <v>0</v>
      </c>
      <c r="H58" s="151">
        <v>0</v>
      </c>
      <c r="I58" s="161">
        <f t="shared" si="0"/>
        <v>0</v>
      </c>
    </row>
    <row r="59" spans="1:9" ht="48" customHeight="1" x14ac:dyDescent="0.25">
      <c r="A59" s="191" t="s">
        <v>105</v>
      </c>
      <c r="B59" s="192"/>
      <c r="C59" s="192"/>
      <c r="D59" s="107" t="s">
        <v>106</v>
      </c>
      <c r="E59" s="159">
        <v>19500</v>
      </c>
      <c r="F59" s="159">
        <v>46500</v>
      </c>
      <c r="G59" s="159">
        <v>0</v>
      </c>
      <c r="H59" s="154">
        <f t="shared" si="1"/>
        <v>0</v>
      </c>
      <c r="I59" s="160">
        <f t="shared" si="0"/>
        <v>46500</v>
      </c>
    </row>
    <row r="60" spans="1:9" x14ac:dyDescent="0.25">
      <c r="A60" s="193" t="s">
        <v>66</v>
      </c>
      <c r="B60" s="194"/>
      <c r="C60" s="194"/>
      <c r="D60" s="102" t="s">
        <v>96</v>
      </c>
      <c r="E60" s="158">
        <v>4900</v>
      </c>
      <c r="F60" s="158">
        <v>20000</v>
      </c>
      <c r="G60" s="158">
        <v>0</v>
      </c>
      <c r="H60" s="142">
        <f t="shared" si="1"/>
        <v>0</v>
      </c>
      <c r="I60" s="160">
        <f t="shared" si="0"/>
        <v>20000</v>
      </c>
    </row>
    <row r="61" spans="1:9" x14ac:dyDescent="0.25">
      <c r="A61" s="195">
        <v>3</v>
      </c>
      <c r="B61" s="196"/>
      <c r="C61" s="196"/>
      <c r="D61" s="101" t="s">
        <v>9</v>
      </c>
      <c r="E61" s="157">
        <v>4900</v>
      </c>
      <c r="F61" s="157">
        <v>20000</v>
      </c>
      <c r="G61" s="157">
        <v>0</v>
      </c>
      <c r="H61" s="151">
        <f t="shared" si="1"/>
        <v>0</v>
      </c>
      <c r="I61" s="161">
        <f t="shared" si="0"/>
        <v>20000</v>
      </c>
    </row>
    <row r="62" spans="1:9" x14ac:dyDescent="0.25">
      <c r="A62" s="195">
        <v>32</v>
      </c>
      <c r="B62" s="196"/>
      <c r="C62" s="196"/>
      <c r="D62" s="101" t="s">
        <v>18</v>
      </c>
      <c r="E62" s="157">
        <v>4900</v>
      </c>
      <c r="F62" s="157">
        <v>19900</v>
      </c>
      <c r="G62" s="157">
        <v>0</v>
      </c>
      <c r="H62" s="151">
        <f t="shared" si="1"/>
        <v>0</v>
      </c>
      <c r="I62" s="161">
        <f t="shared" si="0"/>
        <v>19900</v>
      </c>
    </row>
    <row r="63" spans="1:9" x14ac:dyDescent="0.25">
      <c r="A63" s="193" t="s">
        <v>67</v>
      </c>
      <c r="B63" s="194"/>
      <c r="C63" s="194"/>
      <c r="D63" s="103" t="s">
        <v>68</v>
      </c>
      <c r="E63" s="158">
        <v>14600</v>
      </c>
      <c r="F63" s="158">
        <v>26500</v>
      </c>
      <c r="G63" s="158">
        <v>0</v>
      </c>
      <c r="H63" s="142">
        <f t="shared" si="1"/>
        <v>0</v>
      </c>
      <c r="I63" s="160">
        <f t="shared" si="0"/>
        <v>26500</v>
      </c>
    </row>
    <row r="64" spans="1:9" x14ac:dyDescent="0.25">
      <c r="A64" s="195">
        <v>3</v>
      </c>
      <c r="B64" s="196"/>
      <c r="C64" s="196"/>
      <c r="D64" s="101" t="s">
        <v>9</v>
      </c>
      <c r="E64" s="157">
        <v>14600</v>
      </c>
      <c r="F64" s="157">
        <v>26500</v>
      </c>
      <c r="G64" s="157">
        <v>0</v>
      </c>
      <c r="H64" s="151">
        <f t="shared" si="1"/>
        <v>0</v>
      </c>
      <c r="I64" s="161">
        <f t="shared" si="0"/>
        <v>26500</v>
      </c>
    </row>
    <row r="65" spans="1:9" x14ac:dyDescent="0.25">
      <c r="A65" s="201">
        <v>32</v>
      </c>
      <c r="B65" s="202"/>
      <c r="C65" s="202"/>
      <c r="D65" s="104" t="s">
        <v>18</v>
      </c>
      <c r="E65" s="157">
        <v>14600</v>
      </c>
      <c r="F65" s="157">
        <v>26500</v>
      </c>
      <c r="G65" s="157">
        <v>0</v>
      </c>
      <c r="H65" s="151">
        <f t="shared" si="1"/>
        <v>0</v>
      </c>
      <c r="I65" s="161">
        <f t="shared" si="0"/>
        <v>26500</v>
      </c>
    </row>
    <row r="66" spans="1:9" ht="41.25" customHeight="1" x14ac:dyDescent="0.25">
      <c r="A66" s="191" t="s">
        <v>119</v>
      </c>
      <c r="B66" s="192"/>
      <c r="C66" s="192"/>
      <c r="D66" s="107" t="s">
        <v>120</v>
      </c>
      <c r="E66" s="159">
        <v>0</v>
      </c>
      <c r="F66" s="159">
        <v>14000</v>
      </c>
      <c r="G66" s="159">
        <v>0</v>
      </c>
      <c r="H66" s="154">
        <v>1</v>
      </c>
      <c r="I66" s="160">
        <f t="shared" si="0"/>
        <v>14000</v>
      </c>
    </row>
    <row r="67" spans="1:9" x14ac:dyDescent="0.25">
      <c r="A67" s="193" t="s">
        <v>66</v>
      </c>
      <c r="B67" s="194"/>
      <c r="C67" s="194"/>
      <c r="D67" s="102" t="s">
        <v>96</v>
      </c>
      <c r="E67" s="158">
        <v>0</v>
      </c>
      <c r="F67" s="158">
        <v>10000</v>
      </c>
      <c r="G67" s="158">
        <v>0</v>
      </c>
      <c r="H67" s="109">
        <v>1</v>
      </c>
      <c r="I67" s="160">
        <f t="shared" si="0"/>
        <v>10000</v>
      </c>
    </row>
    <row r="68" spans="1:9" x14ac:dyDescent="0.25">
      <c r="A68" s="195">
        <v>3</v>
      </c>
      <c r="B68" s="196"/>
      <c r="C68" s="196"/>
      <c r="D68" s="101" t="s">
        <v>9</v>
      </c>
      <c r="E68" s="157">
        <v>0</v>
      </c>
      <c r="F68" s="157">
        <v>10000</v>
      </c>
      <c r="G68" s="157">
        <v>0</v>
      </c>
      <c r="H68" s="111">
        <v>1</v>
      </c>
      <c r="I68" s="161">
        <f t="shared" si="0"/>
        <v>10000</v>
      </c>
    </row>
    <row r="69" spans="1:9" x14ac:dyDescent="0.25">
      <c r="A69" s="195">
        <v>32</v>
      </c>
      <c r="B69" s="196"/>
      <c r="C69" s="196"/>
      <c r="D69" s="101" t="s">
        <v>18</v>
      </c>
      <c r="E69" s="157">
        <v>0</v>
      </c>
      <c r="F69" s="157">
        <v>10000</v>
      </c>
      <c r="G69" s="157">
        <v>0</v>
      </c>
      <c r="H69" s="111">
        <v>1</v>
      </c>
      <c r="I69" s="161">
        <f t="shared" si="0"/>
        <v>10000</v>
      </c>
    </row>
    <row r="70" spans="1:9" ht="28.5" customHeight="1" x14ac:dyDescent="0.25">
      <c r="A70" s="187" t="s">
        <v>89</v>
      </c>
      <c r="B70" s="188"/>
      <c r="C70" s="189"/>
      <c r="D70" s="86" t="s">
        <v>90</v>
      </c>
      <c r="E70" s="87">
        <v>0</v>
      </c>
      <c r="F70" s="95">
        <v>4000</v>
      </c>
      <c r="G70" s="95">
        <v>0</v>
      </c>
      <c r="H70" s="109">
        <v>1</v>
      </c>
      <c r="I70" s="160">
        <f t="shared" si="0"/>
        <v>4000</v>
      </c>
    </row>
    <row r="71" spans="1:9" ht="31.5" customHeight="1" x14ac:dyDescent="0.25">
      <c r="A71" s="190">
        <v>3</v>
      </c>
      <c r="B71" s="188"/>
      <c r="C71" s="189"/>
      <c r="D71" s="88" t="s">
        <v>9</v>
      </c>
      <c r="E71" s="89">
        <v>0</v>
      </c>
      <c r="F71" s="89">
        <v>4000</v>
      </c>
      <c r="G71" s="89">
        <v>0</v>
      </c>
      <c r="H71" s="111">
        <v>1</v>
      </c>
      <c r="I71" s="161">
        <f t="shared" ref="I71:I73" si="2">SUM(F71+G71)</f>
        <v>4000</v>
      </c>
    </row>
    <row r="72" spans="1:9" x14ac:dyDescent="0.25">
      <c r="A72" s="190">
        <v>32</v>
      </c>
      <c r="B72" s="188"/>
      <c r="C72" s="189"/>
      <c r="D72" s="88" t="s">
        <v>18</v>
      </c>
      <c r="E72" s="89">
        <v>0</v>
      </c>
      <c r="F72" s="89">
        <v>40000</v>
      </c>
      <c r="G72" s="89">
        <v>0</v>
      </c>
      <c r="H72" s="111">
        <v>1</v>
      </c>
      <c r="I72" s="161">
        <f t="shared" si="2"/>
        <v>40000</v>
      </c>
    </row>
    <row r="73" spans="1:9" x14ac:dyDescent="0.25">
      <c r="A73" s="124" t="s">
        <v>107</v>
      </c>
      <c r="B73" s="124"/>
      <c r="C73" s="125"/>
      <c r="D73" s="105"/>
      <c r="E73" s="108">
        <f>SUM(E59,E46,E30,E6)</f>
        <v>664168.2699999999</v>
      </c>
      <c r="F73" s="108">
        <v>802016</v>
      </c>
      <c r="G73" s="108">
        <f>SUM(G66,G59,G46,G30,G6)</f>
        <v>143540</v>
      </c>
      <c r="H73" s="110">
        <f>SUM(G73/F73)</f>
        <v>0.17897398555639787</v>
      </c>
      <c r="I73" s="112">
        <f t="shared" si="2"/>
        <v>945556</v>
      </c>
    </row>
    <row r="77" spans="1:9" ht="15.75" x14ac:dyDescent="0.25">
      <c r="A77" s="68"/>
      <c r="I77" s="69" t="s">
        <v>111</v>
      </c>
    </row>
    <row r="78" spans="1:9" ht="15.75" x14ac:dyDescent="0.25">
      <c r="A78" s="68"/>
      <c r="B78" s="119"/>
      <c r="C78" s="119"/>
      <c r="I78" s="69" t="s">
        <v>112</v>
      </c>
    </row>
    <row r="79" spans="1:9" ht="15.75" x14ac:dyDescent="0.25">
      <c r="A79" s="68" t="s">
        <v>122</v>
      </c>
      <c r="B79" s="68"/>
      <c r="C79" s="68"/>
    </row>
  </sheetData>
  <mergeCells count="56">
    <mergeCell ref="A29:C29"/>
    <mergeCell ref="A40:C40"/>
    <mergeCell ref="A20:C20"/>
    <mergeCell ref="A21:C21"/>
    <mergeCell ref="A24:C24"/>
    <mergeCell ref="A28:C28"/>
    <mergeCell ref="A27:C27"/>
    <mergeCell ref="A31:C31"/>
    <mergeCell ref="A32:C32"/>
    <mergeCell ref="A33:C33"/>
    <mergeCell ref="A30:C30"/>
    <mergeCell ref="A3:I3"/>
    <mergeCell ref="A6:C6"/>
    <mergeCell ref="A15:C15"/>
    <mergeCell ref="A16:C16"/>
    <mergeCell ref="A9:C9"/>
    <mergeCell ref="A10:C10"/>
    <mergeCell ref="A12:C12"/>
    <mergeCell ref="A13:C13"/>
    <mergeCell ref="A14:C14"/>
    <mergeCell ref="A5:C5"/>
    <mergeCell ref="A7:C7"/>
    <mergeCell ref="A8:C8"/>
    <mergeCell ref="A11:C11"/>
    <mergeCell ref="A1:J1"/>
    <mergeCell ref="A48:C48"/>
    <mergeCell ref="A63:C63"/>
    <mergeCell ref="A64:C64"/>
    <mergeCell ref="A65:C65"/>
    <mergeCell ref="A59:C59"/>
    <mergeCell ref="A60:C60"/>
    <mergeCell ref="A61:C61"/>
    <mergeCell ref="A62:C62"/>
    <mergeCell ref="A19:C19"/>
    <mergeCell ref="A17:C17"/>
    <mergeCell ref="A18:C18"/>
    <mergeCell ref="A54:C54"/>
    <mergeCell ref="A34:C34"/>
    <mergeCell ref="A35:C35"/>
    <mergeCell ref="A53:C53"/>
    <mergeCell ref="A52:C52"/>
    <mergeCell ref="A36:C36"/>
    <mergeCell ref="A37:C37"/>
    <mergeCell ref="A38:C38"/>
    <mergeCell ref="A39:C39"/>
    <mergeCell ref="A49:C49"/>
    <mergeCell ref="A51:C51"/>
    <mergeCell ref="A46:C46"/>
    <mergeCell ref="A47:C47"/>
    <mergeCell ref="A70:C70"/>
    <mergeCell ref="A71:C71"/>
    <mergeCell ref="A72:C72"/>
    <mergeCell ref="A66:C66"/>
    <mergeCell ref="A67:C67"/>
    <mergeCell ref="A68:C68"/>
    <mergeCell ref="A69:C6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ivanakazaliste@gmail.com</cp:lastModifiedBy>
  <cp:lastPrinted>2024-06-07T08:15:58Z</cp:lastPrinted>
  <dcterms:created xsi:type="dcterms:W3CDTF">2022-08-12T12:51:27Z</dcterms:created>
  <dcterms:modified xsi:type="dcterms:W3CDTF">2024-12-11T13:26:06Z</dcterms:modified>
</cp:coreProperties>
</file>